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'Источники'!$A$24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'Доходы'!$A$113</definedName>
    <definedName name="REND_1" localSheetId="2">'Источники'!$A$25</definedName>
    <definedName name="REND_1" localSheetId="1">'Расходы'!$A$212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'Источники'!#REF!</definedName>
    <definedName name="SIGN" localSheetId="0">'Доходы'!$A$23:$D$25</definedName>
    <definedName name="SIGN" localSheetId="2">'Источники'!$A$24:$D$25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  <definedName name="_xlnm.Print_Area" localSheetId="0">'Доходы'!$A$1:$F$35</definedName>
  </definedNames>
  <calcPr fullCalcOnLoad="1" refMode="R1C1"/>
</workbook>
</file>

<file path=xl/sharedStrings.xml><?xml version="1.0" encoding="utf-8"?>
<sst xmlns="http://schemas.openxmlformats.org/spreadsheetml/2006/main" count="1058" uniqueCount="598">
  <si>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</si>
  <si>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</si>
  <si>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</si>
  <si>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</si>
  <si>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</si>
  <si>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</si>
  <si>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</si>
  <si>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</si>
  <si>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</si>
  <si>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</si>
  <si>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</si>
  <si>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</si>
  <si>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</si>
  <si>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</si>
  <si>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</si>
  <si>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</si>
  <si>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</si>
  <si>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</si>
  <si>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</si>
  <si>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</si>
  <si>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</si>
  <si>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</si>
  <si>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</si>
  <si>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</si>
  <si>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</si>
  <si>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</si>
  <si>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</si>
  <si>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</si>
  <si>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</si>
  <si>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</si>
  <si>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</si>
  <si>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01.01.2017 г.</t>
  </si>
  <si>
    <t>01.01.2017</t>
  </si>
  <si>
    <t>АДМИНИСТРАЦИЯ ЗЕРНОГРАДСКОГО ГОРОДСКОГО ПОСЕЛЕНИЯ ЗЕРНОГРАДСКОГО РАЙОНА РОСТОВСКОЙ ОБЛАСТИ</t>
  </si>
  <si>
    <t>ППО Зерноградского городского поселения Зерноградского района</t>
  </si>
  <si>
    <t>Периодичность: годовая</t>
  </si>
  <si>
    <t>Единица измерения: руб.</t>
  </si>
  <si>
    <t>34118322</t>
  </si>
  <si>
    <t>951</t>
  </si>
  <si>
    <t>60618101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</si>
  <si>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</si>
  <si>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</si>
  <si>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</si>
  <si>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</si>
  <si>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</si>
  <si>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</si>
  <si>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</si>
  <si>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</si>
  <si>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</si>
  <si>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</si>
  <si>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</si>
  <si>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</si>
  <si>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</si>
  <si>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</si>
  <si>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</si>
  <si>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</si>
  <si>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</si>
  <si>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</si>
  <si>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</si>
  <si>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</si>
  <si>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</si>
  <si>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</si>
  <si>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</si>
  <si>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</si>
  <si>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</si>
  <si>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</si>
  <si>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</si>
  <si>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</si>
  <si>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</si>
  <si>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</si>
  <si>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</si>
  <si>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</si>
  <si>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</si>
  <si>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</si>
  <si>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</si>
  <si>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</si>
  <si>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</si>
  <si>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</si>
  <si>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</si>
  <si>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</si>
  <si>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</si>
  <si>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</si>
  <si>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</si>
  <si>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</si>
  <si>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</si>
  <si>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</si>
  <si>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</si>
  <si>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</si>
  <si>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</si>
  <si>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</si>
  <si>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</si>
  <si>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</si>
  <si>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</si>
  <si>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</si>
  <si>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</si>
  <si>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</si>
  <si>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</si>
  <si>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</si>
  <si>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</si>
  <si>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Единый сельскохозяйственный налог (за налоговые периоды, истекшие до 1 января 2011 года)</t>
  </si>
  <si>
    <t>182 10503020010000110</t>
  </si>
  <si>
    <t>Единый сельскохозяйственный налог (за налоговые периоды, истекшие до 1 января 2011 года) (пени по соответствующему платежу)</t>
  </si>
  <si>
    <t>182 10503020012100110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</si>
  <si>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</si>
  <si>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</si>
  <si>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</si>
  <si>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</si>
  <si>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</si>
  <si>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</si>
  <si>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</si>
  <si>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</si>
  <si>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</si>
  <si>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</si>
  <si>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</si>
  <si>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</si>
  <si>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</si>
  <si>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</si>
  <si>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</si>
  <si>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</si>
  <si>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</si>
  <si>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</si>
  <si>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</si>
  <si>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</si>
  <si>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</si>
  <si>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</si>
  <si>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</si>
  <si>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</si>
  <si>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</si>
  <si>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</si>
  <si>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городских поселений</t>
  </si>
  <si>
    <t>182 10904053130000110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</si>
  <si>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</si>
  <si>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</si>
  <si>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</si>
  <si>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951 11101000000000120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</si>
  <si>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поселениям</t>
  </si>
  <si>
    <t>951 11101050130000120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</si>
  <si>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</si>
  <si>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</si>
  <si>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</si>
  <si>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815 11105010000000120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</si>
  <si>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</si>
  <si>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815 11105013130000120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</si>
  <si>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</si>
  <si>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</si>
  <si>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</si>
  <si>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951 11105025130000120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</si>
  <si>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</si>
  <si>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</si>
  <si>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городских поселений (за исключением земельных участков)</t>
  </si>
  <si>
    <t>951 11105075130000120</t>
  </si>
  <si>
    <t>Платежи от государственных и муниципальных унитарных предприятий</t>
  </si>
  <si>
    <t>951 11107000000000120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</si>
  <si>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</si>
  <si>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951 11107010000000120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</si>
  <si>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</si>
  <si>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951 11107015130000120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</si>
  <si>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</si>
  <si>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</si>
  <si>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</si>
  <si>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</si>
  <si>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</si>
  <si>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</si>
  <si>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городских поселений</t>
  </si>
  <si>
    <t>951 11302995130000130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</si>
  <si>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</si>
  <si>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</si>
  <si>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</si>
  <si>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</si>
  <si>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</si>
  <si>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</si>
  <si>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</si>
  <si>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</si>
  <si>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914 11406013130000430</t>
  </si>
  <si>
    <t>920 11406013130000430</t>
  </si>
  <si>
    <t>ШТРАФЫ, САНКЦИИ, ВОЗМЕЩЕНИЕ УЩЕРБА</t>
  </si>
  <si>
    <t>000 11600000000000000</t>
  </si>
  <si>
    <t>Денежные взыскания (штрафы) за нарушение бюджетного законодательства Российской Федерации</t>
  </si>
  <si>
    <t>000 11618000000000140</t>
  </si>
  <si>
    <t>Денежные взыскания (штрафы) за нарушение бюджетного законодательства (в части бюджетов городских поселений)</t>
  </si>
  <si>
    <t>000 11618050130000140</t>
  </si>
  <si>
    <t>803 11618050130000140</t>
  </si>
  <si>
    <t>951 11618050130000140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</si>
  <si>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</si>
  <si>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161 11633000000000140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</si>
  <si>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</si>
  <si>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161 11633050130000140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</si>
  <si>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</si>
  <si>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161 11633050136000140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</si>
  <si>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дорожных фондов, либо в связи с уклонением от заключения таких контрактов или иных договоров</t>
  </si>
  <si>
    <t>951 11646000000000140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</si>
  <si>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городских поселений, либо в связи с уклонением от заключения таких контрактов или иных договоров</t>
  </si>
  <si>
    <t>951 11646000130000140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</si>
  <si>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</si>
  <si>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</si>
  <si>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</si>
  <si>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</si>
  <si>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</si>
  <si>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857 11651040020000140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</si>
  <si>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</si>
  <si>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</si>
  <si>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</si>
  <si>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951 11690050130000140</t>
  </si>
  <si>
    <t>ПРОЧИЕ НЕНАЛОГОВЫЕ ДОХОДЫ</t>
  </si>
  <si>
    <t>951 11700000000000000</t>
  </si>
  <si>
    <t>Прочие неналоговые доходы</t>
  </si>
  <si>
    <t>951 11705000000000180</t>
  </si>
  <si>
    <t>Прочие неналоговые доходы бюджетов городских поселений</t>
  </si>
  <si>
    <t>951 11705050130000180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</si>
  <si>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</si>
  <si>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</si>
  <si>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</si>
  <si>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</si>
  <si>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Субвенции бюджетам бюджетной системы Российской Федерации</t>
  </si>
  <si>
    <t>951 20203000000000151</t>
  </si>
  <si>
    <t>Субвенции местным бюджетам на выполнение передаваемых полномочий субъектов Российской Федерации</t>
  </si>
  <si>
    <t>951 20203024000000151</t>
  </si>
  <si>
    <t>Субвенции бюджетам городских поселений на выполнение передаваемых полномочий субъектов Российской Федерации</t>
  </si>
  <si>
    <t>951 20203024130000151</t>
  </si>
  <si>
    <t>Иные межбюджетные трансферты</t>
  </si>
  <si>
    <t>951 20204000000000151</t>
  </si>
  <si>
    <t>Прочие межбюджетные трансферты, передаваемые бюджетам</t>
  </si>
  <si>
    <t>951 20204999000000151</t>
  </si>
  <si>
    <t>Прочие межбюджетные трансферты, передаваемые бюджетам городских поселений</t>
  </si>
  <si>
    <t>951 20204999130000151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</si>
  <si>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</si>
  <si>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</si>
  <si>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</si>
  <si>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</si>
  <si>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</si>
  <si>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</si>
  <si>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</si>
  <si>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951 0102 0000000000 000 </t>
  </si>
  <si>
    <t>Обеспечение функционирования Главы Зерноградского городского поселения</t>
  </si>
  <si>
    <t xml:space="preserve">951 0102 9400000000 000 </t>
  </si>
  <si>
    <t>Глава Зерноградского городского поселения</t>
  </si>
  <si>
    <t xml:space="preserve">951 0102 9410000000 000 </t>
  </si>
  <si>
    <t>Расходы на выплаты по оплате труда работников муниципальных органов местного самоуправления  Зерноградского городского  поселения в рамках обеспечения функционирования Главы Зерноградского городского поселения</t>
  </si>
  <si>
    <t xml:space="preserve">951 0102 9410000110 000 </t>
  </si>
  <si>
    <t>Фонд оплаты труда государственных (муниципальных) органов</t>
  </si>
  <si>
    <t xml:space="preserve">951 0102 9410000110 121 </t>
  </si>
  <si>
    <t>Иные выплаты персоналу государственных (муниципальных) органов, за исключением фонда оплаты труда</t>
  </si>
  <si>
    <t xml:space="preserve">951 0102 9410000110 122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</si>
  <si>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</si>
  <si>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951 0102 9410000110 129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</si>
  <si>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</si>
  <si>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</si>
  <si>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Зерноградского городского поселения</t>
  </si>
  <si>
    <t xml:space="preserve">951 0104 9500000000 000 </t>
  </si>
  <si>
    <t>Администрация Зерноградского городского поселения</t>
  </si>
  <si>
    <t xml:space="preserve">951 0104 9510000000 000 </t>
  </si>
  <si>
    <t>Расходы на выплаты по оплате труда работников муниципальных органов местного самоуправления Зерноградского городского поселения в рамках обеспечения  деятельности Администрации  Зерноградского городского поселения</t>
  </si>
  <si>
    <t xml:space="preserve">951 0104 9510000110 000 </t>
  </si>
  <si>
    <t xml:space="preserve">951 0104 9510000110 121 </t>
  </si>
  <si>
    <t xml:space="preserve">951 0104 9510000110 122 </t>
  </si>
  <si>
    <t xml:space="preserve">951 0104 9510000110 129 </t>
  </si>
  <si>
    <t>Расходы на обеспечение функций работников муниципальных органов местного самоуправления Зерноградского городского поселения в рамках  обеспечения  деятельности Администрации  Зерноградского городского поселения</t>
  </si>
  <si>
    <t xml:space="preserve">951 0104 9510000190 000 </t>
  </si>
  <si>
    <t xml:space="preserve">951 0104 9510000190 122 </t>
  </si>
  <si>
    <t>Прочая закупка товаров, работ и услуг для обеспечения государственных (муниципальных) нужд</t>
  </si>
  <si>
    <t xml:space="preserve">951 0104 9510000190 244 </t>
  </si>
  <si>
    <t>Непрограммные расходы муниципальных органов местного самоуправления Зерноградского городского поселения</t>
  </si>
  <si>
    <t xml:space="preserve">951 0104 9900000000 000 </t>
  </si>
  <si>
    <t>Непрограммные расходы</t>
  </si>
  <si>
    <t xml:space="preserve">951 0104 9990000000 000 </t>
  </si>
  <si>
    <t>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непрограммных расходов муниципальных органов местного самоуправления Зерноградского городского поселения</t>
  </si>
  <si>
    <t xml:space="preserve">951 0104 9990072390 000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</si>
  <si>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</si>
  <si>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</si>
  <si>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</si>
  <si>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>Муниципальная программа Зерноградского городского поселения « Управление муниципальными финансами»</t>
  </si>
  <si>
    <t xml:space="preserve">951 0106 1000000000 000 </t>
  </si>
  <si>
    <t>Подпрограмма «Совершенствование системы межбюджетных трансфертов»</t>
  </si>
  <si>
    <t xml:space="preserve">951 0106 1010000000 000 </t>
  </si>
  <si>
    <t xml:space="preserve"> Иные межбюджетные трансферты по содержанию контрольно-счетного органа в рамках подпрограммы «Совершенствование системы межбюджетных трансфертов» муниципальной программы Зерноградского городского поселения « Управление муниципальными финансами»</t>
  </si>
  <si>
    <t xml:space="preserve">951 0106 1010085010 000 </t>
  </si>
  <si>
    <t xml:space="preserve">951 0106 1010085010 540 </t>
  </si>
  <si>
    <t>Обеспечение проведения выборов и референдумов</t>
  </si>
  <si>
    <t xml:space="preserve">951 0107 0000000000 000 </t>
  </si>
  <si>
    <t xml:space="preserve">951 0107 9900000000 000 </t>
  </si>
  <si>
    <t>Финансовое обеспечение непредвиденных расходов</t>
  </si>
  <si>
    <t xml:space="preserve">951 0107 9910000000 000 </t>
  </si>
  <si>
    <t>Проведение выборов в представительные органы муниципального образования на финансовое обеспечение непредвиденных расходов в рамках непрограммных расходов муниципальных органов местного самоуправления Зерноградского городского поселения</t>
  </si>
  <si>
    <t xml:space="preserve">951 0107 9910090210 000 </t>
  </si>
  <si>
    <t>Специальные расходы</t>
  </si>
  <si>
    <t xml:space="preserve">951 0107 9910090210 880 </t>
  </si>
  <si>
    <t>Другие общегосударственные вопросы</t>
  </si>
  <si>
    <t xml:space="preserve">951 0113 0000000000 000 </t>
  </si>
  <si>
    <t>Муниципальная программа Зерноградского городского поселения «Обеспечение общественного порядка и противодействие преступности»</t>
  </si>
  <si>
    <t xml:space="preserve">951 0113 0300000000 000 </t>
  </si>
  <si>
    <t>Подпрограмма «Профилактика правонарушений в Зерноградском городском поселении»</t>
  </si>
  <si>
    <t xml:space="preserve">951 0113 0320000000 000 </t>
  </si>
  <si>
    <t>Мероприятия по профилактике и предотвращению правонарушений  и террористических актов в общественных местах и на улицах, информационное обеспечение в рамках подпрограммы «Профилактика правонарушений в Зерноградском городском поселении» муниципальной программы Зерноградского городского поселения «Обеспечение общественного порядка и противодействие преступности»</t>
  </si>
  <si>
    <t xml:space="preserve">951 0113 0320025740 000 </t>
  </si>
  <si>
    <t xml:space="preserve">951 0113 0320025740 244 </t>
  </si>
  <si>
    <t>Подпрограмма «Профилактика терроризма и экстремизма в Зерноградском городском поселении»</t>
  </si>
  <si>
    <t xml:space="preserve">951 0113 0330000000 000 </t>
  </si>
  <si>
    <t>Мероприятия по информационно-пропагандистскому противодействию терроризма в рамках подпрограммы «Профилактика терроризма и экстремизма в Зерноградском городском поселении» муниципальной программы Зерноградского городского поселения «Обеспечение общественного порядка и противодействие преступности»</t>
  </si>
  <si>
    <t xml:space="preserve">951 0113 0330025750 000 </t>
  </si>
  <si>
    <t xml:space="preserve">951 0113 0330025750 244 </t>
  </si>
  <si>
    <t>Муниципальная программа Зерноградского городского поселения «Управление муниципальным имуществом»</t>
  </si>
  <si>
    <t xml:space="preserve">951 0113 0700000000 000 </t>
  </si>
  <si>
    <t>Подпрограмма «Управление объектами недвижимого имущества, находящимися в муниципальной собственности (изготовление технической документации на здания, строения, сооружения)»</t>
  </si>
  <si>
    <t xml:space="preserve">951 0113 0710000000 000 </t>
  </si>
  <si>
    <t>Мероприятия по изготовлению технических паспортов в рамках подпрограммы «Управление объектами недвижимого имущества, находящимися в муниципальной собственности (изготовление технической документации на здания, строения, сооружения)» муниципальной программы Зерноградского городского поселения «Управление муниципальным имуществом»</t>
  </si>
  <si>
    <t xml:space="preserve">951 0113 0710025850 000 </t>
  </si>
  <si>
    <t xml:space="preserve">951 0113 0710025850 244 </t>
  </si>
  <si>
    <t>Мероприятия по страхованию объектов имущества в рамках подпрограммы «Управление объектами недвижимого имущества, находящимися в муниципальной собственности (изготовление технической документации на здания, строения, сооружения)» муниципальной программы Зерноградского городского поселения «Управление муниципальным имуществом»</t>
  </si>
  <si>
    <t xml:space="preserve">951 0113 0710025930 000 </t>
  </si>
  <si>
    <t xml:space="preserve">951 0113 0710025930 244 </t>
  </si>
  <si>
    <t>Муниципальная программа Зерноградского городского поселения « Муниципальная политика»</t>
  </si>
  <si>
    <t xml:space="preserve">951 0113 0900000000 000 </t>
  </si>
  <si>
    <t>Подпрограмма «Обеспечение реализации муниципальной программы Зерноградского городского поселения(муниципальная политика)»</t>
  </si>
  <si>
    <t xml:space="preserve">951 0113 0920000000 000 </t>
  </si>
  <si>
    <t>Мероприятия по популяризации муниципальной службы в Зерноградском городском поселении в рамках подпрограммы «Обеспечение реализации муниципальной программы Зерноградского городского поселения(муниципальная политика)» муниципальной программы Зерноградского городского поселения « Муниципальная политика»</t>
  </si>
  <si>
    <t xml:space="preserve">951 0113 0920025920 000 </t>
  </si>
  <si>
    <t xml:space="preserve">951 0113 0920025920 244 </t>
  </si>
  <si>
    <t>Иные выплаты населению</t>
  </si>
  <si>
    <t xml:space="preserve">951 0113 0920025920 360 </t>
  </si>
  <si>
    <t xml:space="preserve">951 0113 9900000000 000 </t>
  </si>
  <si>
    <t xml:space="preserve">951 0113 9990000000 000 </t>
  </si>
  <si>
    <t>Реализация направления расходов  по иным непрограммным мероприятиям в рамках непрограммного направления деятельности муниципальных органов местного самоуправления Зерноградского городского поселения</t>
  </si>
  <si>
    <t xml:space="preserve">951 0113 9990099990 000 </t>
  </si>
  <si>
    <t xml:space="preserve">951 0113 9990099990 122 </t>
  </si>
  <si>
    <t xml:space="preserve">951 0113 9990099990 244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</si>
  <si>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</si>
  <si>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 xml:space="preserve">951 0113 9990099990 831 </t>
  </si>
  <si>
    <t>Уплата налога на имущество организаций и земельного налога</t>
  </si>
  <si>
    <t xml:space="preserve">951 0113 9990099990 851 </t>
  </si>
  <si>
    <t>Уплата прочих налогов, сборов</t>
  </si>
  <si>
    <t xml:space="preserve">951 0113 9990099990 852 </t>
  </si>
  <si>
    <t>Уплата иных платежей</t>
  </si>
  <si>
    <t xml:space="preserve">951 0113 9990099990 853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</si>
  <si>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</si>
  <si>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</si>
  <si>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</si>
  <si>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</si>
  <si>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</si>
  <si>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951 0309 0400000000 000 </t>
  </si>
  <si>
    <t>Подпрограмма «Пожарная безопасность»</t>
  </si>
  <si>
    <t xml:space="preserve">951 0309 0410000000 000 </t>
  </si>
  <si>
    <t>Мероприятия по обеспечению пожарной безопасности в рамках подпрограммы «Пожарная безопасность» муниципальной программы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</si>
  <si>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951 0309 0410025760 000 </t>
  </si>
  <si>
    <t xml:space="preserve">951 0309 0410025760 244 </t>
  </si>
  <si>
    <t>Подпрограмма «Защита от чрезвычайных ситуаций»</t>
  </si>
  <si>
    <t xml:space="preserve">951 0309 0420000000 000 </t>
  </si>
  <si>
    <t>Мероприятия по обеспечению защиты от чрезвычайных ситуаций в рамках подпрограмма «Защита от чрезвычайных ситуаций» муниципальной программы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</si>
  <si>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951 0309 0420025770 000 </t>
  </si>
  <si>
    <t xml:space="preserve">951 0309 0420025770 244 </t>
  </si>
  <si>
    <t>Подпрограмма «Обеспечение безопасности на воде»</t>
  </si>
  <si>
    <t xml:space="preserve">951 0309 0430000000 000 </t>
  </si>
  <si>
    <t>Мероприятия по обеспечению безопасности на водных объектах в рамках подпрограммы «Обеспечение безопасности на воде» муниципальной программы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</si>
  <si>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951 0309 0430025780 000 </t>
  </si>
  <si>
    <t xml:space="preserve">951 0309 0430025780 244 </t>
  </si>
  <si>
    <t xml:space="preserve">951 0309 1000000000 000 </t>
  </si>
  <si>
    <t xml:space="preserve">951 0309 1010000000 000 </t>
  </si>
  <si>
    <t>Иные межбюджетные трансферты по содержанию аварийно-спасательных формирований в рамках подпрограммы «Совершенствование системы межбюджетных трансфертов» муниципальной программы Зерноградского городского поселения « Управление муниципальными финансами»</t>
  </si>
  <si>
    <t xml:space="preserve">951 0309 1010085020 000 </t>
  </si>
  <si>
    <t xml:space="preserve">951 0309 1010085020 540 </t>
  </si>
  <si>
    <t>Национальная экономика</t>
  </si>
  <si>
    <t xml:space="preserve">951 0400 0000000000 000 </t>
  </si>
  <si>
    <t> Дорожное хозяйство (дорожные фонды)</t>
  </si>
  <si>
    <t xml:space="preserve">951 0409 0000000000 000 </t>
  </si>
  <si>
    <t>Муниципальная программа Зерноградского городского поселения « Развитие транспортной системы»</t>
  </si>
  <si>
    <t xml:space="preserve">951 0409 0200000000 000 </t>
  </si>
  <si>
    <t>Подпрограмма «Развитие сети автомобильных дорог местного значения в границах населенных пунктов муниципального образования «Зерноградское городское поселение»</t>
  </si>
  <si>
    <t xml:space="preserve">951 0409 0210000000 000 </t>
  </si>
  <si>
    <t>Расходы на содержание автомобильных дорог общего  пользования местного значения в рамках подпрограммы «Развитие сети автомобильных дорог местного значения в границах населенных пунктов муниципального образования «Зерноградское городское поселение» муниципальной программы Зерноградского городского поселения « Развитие транспортной системы»</t>
  </si>
  <si>
    <t xml:space="preserve">951 0409 0210025700 000 </t>
  </si>
  <si>
    <t xml:space="preserve">951 0409 0210025700 244 </t>
  </si>
  <si>
    <t>Расходы на капитальный ремонт автомобильных дорог и тротуаров в рамках подпрограммы "Развитие сети автомобильных дорог местного значения в границах населенных пунктов муниципального образования "Зерноградское городское поселение" муниципальной программы Зерноградского городского поселения "Развитие транспортной системы" (закупка товаров, работ, услуг в целях капитального ремонта государственного (муниципального) имущества)</t>
  </si>
  <si>
    <t xml:space="preserve">951 0409 0210026050 000 </t>
  </si>
  <si>
    <t>Закупка товаров, работ, услуг в целях капитального ремонта государственного (муниципального) имущества</t>
  </si>
  <si>
    <t xml:space="preserve">951 0409 0210026050 243 </t>
  </si>
  <si>
    <t>Подпрограмма «Повышение безопасности дорожного движения на территории Зерноградского городского поселения»</t>
  </si>
  <si>
    <t xml:space="preserve">951 0409 0220000000 000 </t>
  </si>
  <si>
    <t>Расходы на содержание автомобильных дорог общего пользования местного значения  в рамках Подпрограммы «Повышение безопасности дорожного движения на территории Зерноградского городского поселения» муниципальной программы Зерноградского городского поселения « Развитие транспортной системы»</t>
  </si>
  <si>
    <t xml:space="preserve">951 0409 0220025710 000 </t>
  </si>
  <si>
    <t xml:space="preserve">951 0409 0220025710 244 </t>
  </si>
  <si>
    <t>Другие вопросы в области национальной экономики</t>
  </si>
  <si>
    <t xml:space="preserve">951 0412 0000000000 000 </t>
  </si>
  <si>
    <t xml:space="preserve">951 0412 0700000000 000 </t>
  </si>
  <si>
    <t>Подпрограмма «Управление земельными ресурсами»</t>
  </si>
  <si>
    <t xml:space="preserve">951 0412 0720000000 000 </t>
  </si>
  <si>
    <t>Мероприятия по оформлению и регистрации права муниципальной собственности на земельные участки в рамках подпрограммы«Управление земельными ресурсами» муниципальной программы Зерноградского городского поселения «Управление муниципальным имуществом»</t>
  </si>
  <si>
    <t xml:space="preserve">951 0412 0720025880 000 </t>
  </si>
  <si>
    <t xml:space="preserve">951 0412 0720025880 244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</si>
  <si>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</si>
  <si>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</si>
  <si>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</si>
  <si>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</si>
  <si>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</si>
  <si>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951 0501 0100000000 000 </t>
  </si>
  <si>
    <t>Подпрограмма «Развитие жилищного хозяйства в Зерноградском городском поселении»</t>
  </si>
  <si>
    <t xml:space="preserve">951 0501 0120000000 000 </t>
  </si>
  <si>
    <t>Мероприятия по созданию условий для управления многоквартирными домами  в рамках подпрограммы «Развитие жилищного хозяйства в Зерноградском городском поселении»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</si>
  <si>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951 0501 0120025650 000 </t>
  </si>
  <si>
    <t xml:space="preserve">951 0501 0120025650 244 </t>
  </si>
  <si>
    <t>Взносы на капитальный ремонт общего имущества в части муниципальных жилых и нежилых помещений многоквартирных домов в рамках подпрограммы «Развитие жилищного хозяйства в Зерноградском городском поселении» 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</si>
  <si>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951 0501 0120025970 000 </t>
  </si>
  <si>
    <t xml:space="preserve">951 0501 0120025970 244 </t>
  </si>
  <si>
    <t>Расходы за счет средств резервного фонда Администрации Зерноградского района в рамках подпрограммы «Развитие жилищного хозяйства в Зерноградском городском поселении»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</si>
  <si>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951 0501 0120085180 000 </t>
  </si>
  <si>
    <t xml:space="preserve">951 0501 0120085180 243 </t>
  </si>
  <si>
    <t>Коммунальное хозяйство</t>
  </si>
  <si>
    <t xml:space="preserve">951 0502 0000000000 000 </t>
  </si>
  <si>
    <t xml:space="preserve">951 0502 0100000000 000 </t>
  </si>
  <si>
    <t xml:space="preserve"> Подпрограмма «Модернизация объектов коммунальной инфраструктуры»</t>
  </si>
  <si>
    <t xml:space="preserve">951 0502 0130000000 000 </t>
  </si>
  <si>
    <t>Обеспечение мероприятий по модернизации систем коммунальной инфраструктуры за счет средств, поступивших от Фонда содействия реформированию жилищно-коммунального хозяйства,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</si>
  <si>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951 0502 0130009505 000 </t>
  </si>
  <si>
    <t xml:space="preserve">951 0502 0130009505 244 </t>
  </si>
  <si>
    <t>Обеспечение мероприятий по модернизации систем коммунальной инфраструктуры за счет средств областного бюджета на софинансирование средств, поступивших от Фонда содействия реформированию жилищно-коммунального хозяйства, 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</si>
  <si>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951 0502 0130009605 000 </t>
  </si>
  <si>
    <t xml:space="preserve">951 0502 0130009605 244 </t>
  </si>
  <si>
    <t>Мероприятия по строительству, реконструкции, содержанию и капитальному ремонту    муниципальных объектов ВКХ, включая разработку проектно-сметной документации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</si>
  <si>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951 0502 0130025660 000 </t>
  </si>
  <si>
    <t xml:space="preserve">951 0502 0130025660 243 </t>
  </si>
  <si>
    <t xml:space="preserve">951 0502 0130025660 244 </t>
  </si>
  <si>
    <t xml:space="preserve"> Мероприятия по строительству, реконструкции, содержанию и капитальному ремонту  муниципальных объектов теплоэнергетики, включая  разработку проектно-сметной документации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</si>
  <si>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951 0502 0130025670 000 </t>
  </si>
  <si>
    <t xml:space="preserve">951 0502 0130025670 243 </t>
  </si>
  <si>
    <t>Мероприятия по реконструкцию и содержанию муниципальных объектов электрических сестей наружного (уличного) освещения, включая разработку проектно-сметной документации в рамках подпрограммы "Модернизация объектов коммунальной инфраструктуры" муниципальной программы Зерноградского городского поселения "Обеспечение качественными жилищно - коммунальными услугами населения Зерноградского гордского поселения"</t>
  </si>
  <si>
    <t xml:space="preserve">951 0502 0130025690 000 </t>
  </si>
  <si>
    <t xml:space="preserve">951 0502 0130025690 244 </t>
  </si>
  <si>
    <t>Возмещение части стоимости услуг по вывозу ЖБО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</si>
  <si>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951 0502 0130025980 000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</si>
  <si>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</si>
  <si>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951 0502 0130025980 810 </t>
  </si>
  <si>
    <t>Разработка проектно-сметной в рамках подпрограммы «Модернизация объектов коммунальной инфраструктуры» документации на строительство, реконструкцию и капитальный ремонт объектов водопроводно-канализационного хозяйства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</si>
  <si>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951 0502 0130073200 000 </t>
  </si>
  <si>
    <t xml:space="preserve">951 0502 0130073200 244 </t>
  </si>
  <si>
    <t xml:space="preserve"> Капитальный ремонт объектов водопроводно-канализационного хозяйства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поселения».</t>
  </si>
  <si>
    <t xml:space="preserve">951 0502 0130073210 000 </t>
  </si>
  <si>
    <t xml:space="preserve">951 0502 0130073210 243 </t>
  </si>
  <si>
    <t>Расходы  за счет средств резервного фонда Администрации Зерноградского района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</si>
  <si>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951 0502 0130085180 000 </t>
  </si>
  <si>
    <t xml:space="preserve">951 0502 0130085180 244 </t>
  </si>
  <si>
    <t>Софинансирование расходов на разработку проектно-сметной документации на строительство, реконструкцию и капитальный ремонт объектов водопроводно-канализационного хозяйства в рамках подпрограммы «Модернизация объектов коммунальной инфраструктуры» 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</si>
  <si>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0502 01300S3200 000 </t>
  </si>
  <si>
    <t xml:space="preserve">951 0502 01300S3200 244 </t>
  </si>
  <si>
    <t>Софинансирование расходов на капитальный ремонт объектов водопроводно-канализационного хозяйства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поселения».</t>
  </si>
  <si>
    <t xml:space="preserve">951 0502 01300S3210 000 </t>
  </si>
  <si>
    <t xml:space="preserve">951 0502 01300S3210 243 </t>
  </si>
  <si>
    <t xml:space="preserve"> Софинансирование расходов на обеспечение мероприятий по модернизации систем коммунальной инфраструктуры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поселения».</t>
  </si>
  <si>
    <t xml:space="preserve">951 0502 01300S9605 000 </t>
  </si>
  <si>
    <t xml:space="preserve">951 0502 01300S9605 244 </t>
  </si>
  <si>
    <t>Благоустройство</t>
  </si>
  <si>
    <t xml:space="preserve">951 0503 0000000000 000 </t>
  </si>
  <si>
    <t xml:space="preserve">951 0503 0100000000 000 </t>
  </si>
  <si>
    <t>Подпрограмма «Благоустройство»</t>
  </si>
  <si>
    <t xml:space="preserve">951 0503 0110000000 000 </t>
  </si>
  <si>
    <t>Мероприятия по озеленению в рамках подпрограммы «Благоустройство»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</si>
  <si>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951 0503 0110025610 000 </t>
  </si>
  <si>
    <t xml:space="preserve">951 0503 0110025610 244 </t>
  </si>
  <si>
    <t>Мероприятия по прочему благоустройству территории поселения в рамках подпрограммы «Благоустройство»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</si>
  <si>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951 0503 0110025620 000 </t>
  </si>
  <si>
    <t xml:space="preserve">951 0503 0110025620 244 </t>
  </si>
  <si>
    <t xml:space="preserve">951 0503 0200000000 000 </t>
  </si>
  <si>
    <t xml:space="preserve">951 0503 0220000000 000 </t>
  </si>
  <si>
    <t xml:space="preserve">Мероприятия по уличному освещению на территории поселения в рамках подпрограммы «Повышение безопасности дорожного движения на территории Зерноградского городского поселения» муниципальной программы Зерноградского городского поселения « Развитие транспортной системы» </t>
  </si>
  <si>
    <t xml:space="preserve">951 0503 0220025720 000 </t>
  </si>
  <si>
    <t xml:space="preserve">951 0503 0220025720 244 </t>
  </si>
  <si>
    <t xml:space="preserve">951 0503 0400000000 000 </t>
  </si>
  <si>
    <t xml:space="preserve">951 0503 0420000000 000 </t>
  </si>
  <si>
    <t>Мероприятия по обеспечению бактериологической безопасности в общественных местах в рамках подпрограммы «Защита от чрезвычайных ситуаций» муниципальной программы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</si>
  <si>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951 0503 0420025930 000 </t>
  </si>
  <si>
    <t xml:space="preserve">951 0503 0420025930 244 </t>
  </si>
  <si>
    <t>Муниципальная программа Зерноградского городского поселения «Развитие культуры»</t>
  </si>
  <si>
    <t xml:space="preserve">951 0503 0500000000 000 </t>
  </si>
  <si>
    <t>Подпрограмма « Сохранение памятников истории и культуры»</t>
  </si>
  <si>
    <t xml:space="preserve">951 0503 0520000000 000 </t>
  </si>
  <si>
    <t>Мероприятия по сохранению объектов культурного населения, памятников истории  и культуры ,расположенных на территории Зерноградского городского поселения в рамках подпрограммы « Сохранение памятников истории и культуры» муниципальной программы Зерноградского городского поселения «Развитие культуры»</t>
  </si>
  <si>
    <t xml:space="preserve">951 0503 0520025790 000 </t>
  </si>
  <si>
    <t xml:space="preserve">951 0503 0520025790 244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</si>
  <si>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</si>
  <si>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</si>
  <si>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</si>
  <si>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</si>
  <si>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951 0705 0300000000 000 </t>
  </si>
  <si>
    <t>Подпрограмма «Противодействие коррупции в муниципальном образовании Зерноградском городское поселение»</t>
  </si>
  <si>
    <t xml:space="preserve">951 0705 0310000000 000 </t>
  </si>
  <si>
    <t>Мероприятия по повышению профессионального уровня и правовому просвещению в рамках подпрограммы «Противодействие коррупции в муниципальном образовании Зерноградском городское поселение» муниципальной программы Зерноградского городского поселения «Обеспечение общественного порядка и противодействие преступности»</t>
  </si>
  <si>
    <t xml:space="preserve">951 0705 0310025730 000 </t>
  </si>
  <si>
    <t xml:space="preserve">951 0705 0310025730 244 </t>
  </si>
  <si>
    <t>Молодежная политика и оздоровление детей</t>
  </si>
  <si>
    <t xml:space="preserve">951 0707 0000000000 000 </t>
  </si>
  <si>
    <t>Муниципальная программа Зерноградского городского поселения «Молодежь Зернограда»</t>
  </si>
  <si>
    <t xml:space="preserve">951 0707 0600000000 000 </t>
  </si>
  <si>
    <t>Подпрограмма «Поддержка молодежных инициатив»</t>
  </si>
  <si>
    <t xml:space="preserve">951 0707 0610000000 000 </t>
  </si>
  <si>
    <t>Мероприятия по поддержке инициативной и талантливой молодежи в рамках подпрограммы «Поддержка молодежных инициатив» муниципальной программы Зерноградского городского поселения «Молодежь Зернограда»</t>
  </si>
  <si>
    <t xml:space="preserve">951 0707 0610025820 000 </t>
  </si>
  <si>
    <t xml:space="preserve">951 0707 0610025820 244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</si>
  <si>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</si>
  <si>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</si>
  <si>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</si>
  <si>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</si>
  <si>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951 0801 0500000000 000 </t>
  </si>
  <si>
    <t>Подпрограмма «Муниципальная поддержка и развитие учреждений культуры»</t>
  </si>
  <si>
    <t xml:space="preserve">951 0801 0510000000 000 </t>
  </si>
  <si>
    <t>Расходы на обеспечение деятельности(оказание услуг муниципальных учреждений культуры Зерноградского городского поселения в рамках подпрограммы «Муниципальная поддержка и развитие учреждений культуры» муниципальной программы Зерноградского городского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</si>
  <si>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</si>
  <si>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</si>
  <si>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</si>
  <si>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Расходы за счет средств Резервного фонда Правительства Ростовской области в рамках подпрограммы "Муниципальная поддержка и развитие учреждений культуры" муниципальной программы Зерноградского городского поселения "Развитие культуры"</t>
  </si>
  <si>
    <t xml:space="preserve">951 0801 0510071180 000 </t>
  </si>
  <si>
    <t>Субсидии бюджетным учреждениям на иные цели</t>
  </si>
  <si>
    <t xml:space="preserve">951 0801 0510071180 612 </t>
  </si>
  <si>
    <t>Софинансирование повышение заработной платы работникам муниципальных учреждений культуры в рамках подпрограммы "Муниципальная поддержка и развитие учреждений культуры" муниципальной программы Зерноградского городского поселения "Развитие культуры" (Субсидии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работ))</t>
  </si>
  <si>
    <t xml:space="preserve">951 0801 0510073850 000 </t>
  </si>
  <si>
    <t xml:space="preserve">951 0801 0510073850 611 </t>
  </si>
  <si>
    <t>Расходы на софинансирование повышения заработной платы работникам муниципальных учреждений культуры в рамках подпрограммы "Муниципальная поддержка и развитие учреждений культуры " муниципальной программы Зернограсдкого городского поселения "Развитие культуры" (Субсидии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работ))</t>
  </si>
  <si>
    <t xml:space="preserve">951 0801 05100S3850 000 </t>
  </si>
  <si>
    <t xml:space="preserve">951 0801 05100S3850 611 </t>
  </si>
  <si>
    <t>Подпрограмма « Организация культурно-массовых мероприятий и социально-значимых акций»</t>
  </si>
  <si>
    <t xml:space="preserve">951 0801 0530000000 000 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</si>
  <si>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 Организация культурно-массовых мероприятий и социально-значимых акций» муниципальной программы Зерноградского городского поселения «Развитие культуры»</t>
  </si>
  <si>
    <t xml:space="preserve">951 0801 0530025800 000 </t>
  </si>
  <si>
    <t xml:space="preserve">951 0801 0530025800 244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</si>
  <si>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</si>
  <si>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</si>
  <si>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</si>
  <si>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</si>
  <si>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Зерноградского городского поселения « Развитие физической культуры и спорта»</t>
  </si>
  <si>
    <t xml:space="preserve">951 1102 0800000000 000 </t>
  </si>
  <si>
    <t>Подпрограмма «Организация спортивно-массовых мероприятий на территории муниципального образования «Зерноградское городское поселение»</t>
  </si>
  <si>
    <t xml:space="preserve">951 1102 0810000000 000 </t>
  </si>
  <si>
    <t>Физкультурные и массовые спортивные мероприятия в рамках подпрограммы «Организация спортивно-массовых мероприятий на территории муниципального образования «Зерноградское городское поселение» муниципальной программы Зерноградского городского поселения « Развитие физической культуры и спорта»</t>
  </si>
  <si>
    <t xml:space="preserve">951 1102 0810025890 000 </t>
  </si>
  <si>
    <t xml:space="preserve">951 1102 0810025890 244 </t>
  </si>
  <si>
    <t>Подпрограмма «Развитие инфраструктуры спорта в муниципальном образовании Зерноградское городское поселение»</t>
  </si>
  <si>
    <t xml:space="preserve">951 1102 0820000000 000 </t>
  </si>
  <si>
    <t>Мероприятия по восстановлению и поддержанию в рабочем состоянии спортивных объектов в рамках подпрограммы "Развитие инфрасттруктуры спорта в муниципальном образовании Зерноградское городское поселение" муниципальной программы Зерноградского городского поселения "Развитие физической культуры и спорта"</t>
  </si>
  <si>
    <t xml:space="preserve">951 1102 0820025900 000 </t>
  </si>
  <si>
    <t xml:space="preserve">951 1102 0820025900 244 </t>
  </si>
  <si>
    <t>Муниципальное казенное учреждение Зерноградского городского поселения "Управление жилищно-коммунального хозяйства, архитектуры, имущественных отношений, гражданской обороны и чрезвычайных ситуаций"</t>
  </si>
  <si>
    <t xml:space="preserve">952 0000 0000000000 000 </t>
  </si>
  <si>
    <t xml:space="preserve">952 0100 0000000000 000 </t>
  </si>
  <si>
    <t xml:space="preserve">952 0113 0000000000 000 </t>
  </si>
  <si>
    <t xml:space="preserve">952 0113 0900000000 000 </t>
  </si>
  <si>
    <t>Подпрограмма «Финансовое обеспечение деятельности муниципального казенного учреждения Зерноградского городского поселения «Управление жилищно-коммунального хозяйства, архитектуры, имущественных отношений, гражданской обороны и чрезвычайных ситуаций» муниципальной программы Зерноградского городского поселения «Муниципальная политика»</t>
  </si>
  <si>
    <t xml:space="preserve">952 0113 0930000000 000 </t>
  </si>
  <si>
    <t>Расходы на обеспечение деятельности (оказание услуг) муниципальных учреждений Зерноградского городского поселения в рамках подпрограммы «Финансовое обеспечение деятельности муниципального казенного учреждения Зерноградского городского поселения «Управление жилищно-коммунального хозяйства, архитектуры, имущественных отношений, гражданской обороны и чрезвычайных ситуаций» муниципальной программы Зерноградского городского поселения «Муниципальная политика»</t>
  </si>
  <si>
    <t xml:space="preserve">952 0113 0930000590 000 </t>
  </si>
  <si>
    <t>Фонд оплаты труда учреждений</t>
  </si>
  <si>
    <t xml:space="preserve">952 0113 0930000590 111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</si>
  <si>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</si>
  <si>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952 0113 0930000590 119 </t>
  </si>
  <si>
    <t xml:space="preserve">952 0113 0930000590 244 </t>
  </si>
  <si>
    <t>Реализация направлений расходов в рамках подпрограммы «Финансовое обеспечение деятельности муниципального казенного учреждения Зерноградского городского поселения «Управление жилищно-коммунального хозяйства, архитектуры, имущественных отношений, гражданской обороны и чрезвычайных ситуаций» муниципальной программы Зерноградского городского поселения «Муниципальная политика»</t>
  </si>
  <si>
    <t xml:space="preserve">952 0113 0930099990 000 </t>
  </si>
  <si>
    <t xml:space="preserve">952 0113 0930099990 852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</si>
  <si>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</si>
  <si>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</si>
  <si>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</si>
  <si>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</si>
  <si>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</si>
  <si>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</si>
  <si>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</si>
  <si>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</si>
  <si>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</si>
  <si>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700</t>
  </si>
  <si>
    <t>Изменение остатков средств на счетах по учету средств бюджета</t>
  </si>
  <si>
    <t>710</t>
  </si>
  <si>
    <t>951 01050000000000000</t>
  </si>
  <si>
    <t>951 01050201130000510</t>
  </si>
  <si>
    <t>720</t>
  </si>
  <si>
    <t>951 01050201130000610</t>
  </si>
  <si>
    <t>EXPORT_SRC_KIND</t>
  </si>
  <si>
    <t>EXPORT_PARAM_SRC_KIND</t>
  </si>
  <si>
    <t>3</t>
  </si>
  <si>
    <t>EXPORT_SRC_CODE</t>
  </si>
  <si>
    <t>58012-04</t>
  </si>
  <si>
    <t>951 01000000000000000</t>
  </si>
  <si>
    <t>951 01050000000000500</t>
  </si>
  <si>
    <t>увеличение прочих остатков средств бюджетов</t>
  </si>
  <si>
    <t>увеличение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</si>
  <si>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</si>
  <si>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</si>
  <si>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</si>
  <si>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городских поселений</t>
  </si>
  <si>
    <t>Изменение остатков средств бюджетов</t>
  </si>
  <si>
    <t>уменьшение остатков средств бюджетов</t>
  </si>
  <si>
    <t>уменьшение прчих остатков средств бюджетов</t>
  </si>
  <si>
    <t>951 01050000000000600</t>
  </si>
  <si>
    <t>951 01050200000000600</t>
  </si>
  <si>
    <t xml:space="preserve">уменьшение прочих остатков денежных средств бюджетов </t>
  </si>
  <si>
    <t>951 01050201000000610</t>
  </si>
  <si>
    <t>уменьшение прочих остатков денежных средств бюджетов городских поселений</t>
  </si>
  <si>
    <t>Руководитель организации</t>
  </si>
  <si>
    <t>(подпись)           (расшифровка подписи)</t>
  </si>
  <si>
    <t xml:space="preserve">                                    А.И. Платонов</t>
  </si>
  <si>
    <t>Руководитель финансово-экономической службы</t>
  </si>
  <si>
    <t xml:space="preserve">                                    Т.С. Голояд</t>
  </si>
  <si>
    <t>Главный бухгалтер</t>
  </si>
  <si>
    <t xml:space="preserve">                                    О.А.Кириченко</t>
  </si>
  <si>
    <t>"24" января 2017 г.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</si>
</sst>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yy\ &quot;г.&quot;"/>
    <numFmt numFmtId="185" formatCode="?"/>
  </numFmts>
  <fonts count="4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 Cyr"/>
      <family val="2"/>
    </font>
    <font>
      <sz val="7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31" xfId="0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6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185" fontId="4" fillId="0" borderId="35" xfId="0" applyNumberFormat="1" applyFont="1" applyBorder="1" applyAlignment="1">
      <alignment horizontal="left" wrapText="1"/>
    </xf>
    <xf numFmtId="185" fontId="4" fillId="0" borderId="27" xfId="0" applyNumberFormat="1" applyFont="1" applyBorder="1" applyAlignment="1">
      <alignment horizontal="left" wrapText="1"/>
    </xf>
    <xf numFmtId="4" fontId="44" fillId="0" borderId="26" xfId="0" applyNumberFormat="1" applyFont="1" applyBorder="1" applyAlignment="1">
      <alignment horizontal="right"/>
    </xf>
    <xf numFmtId="4" fontId="44" fillId="0" borderId="38" xfId="0" applyNumberFormat="1" applyFont="1" applyBorder="1" applyAlignment="1">
      <alignment horizontal="right"/>
    </xf>
    <xf numFmtId="4" fontId="8" fillId="33" borderId="32" xfId="0" applyNumberFormat="1" applyFont="1" applyFill="1" applyBorder="1" applyAlignment="1">
      <alignment horizontal="right"/>
    </xf>
    <xf numFmtId="4" fontId="4" fillId="33" borderId="32" xfId="0" applyNumberFormat="1" applyFont="1" applyFill="1" applyBorder="1" applyAlignment="1">
      <alignment horizontal="right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2" xfId="0" applyNumberFormat="1" applyFont="1" applyBorder="1" applyAlignment="1">
      <alignment horizontal="left" wrapText="1"/>
    </xf>
    <xf numFmtId="49" fontId="0" fillId="0" borderId="52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49" fontId="4" fillId="0" borderId="35" xfId="0" applyNumberFormat="1" applyFont="1" applyBorder="1" applyAlignment="1">
      <alignment horizontal="left" wrapText="1"/>
    </xf>
    <xf numFmtId="49" fontId="4" fillId="0" borderId="54" xfId="0" applyNumberFormat="1" applyFont="1" applyBorder="1" applyAlignment="1">
      <alignment horizontal="left" wrapText="1"/>
    </xf>
    <xf numFmtId="0" fontId="4" fillId="0" borderId="29" xfId="0" applyFont="1" applyBorder="1" applyAlignment="1">
      <alignment horizontal="center"/>
    </xf>
    <xf numFmtId="49" fontId="4" fillId="0" borderId="30" xfId="0" applyNumberFormat="1" applyFont="1" applyBorder="1" applyAlignment="1">
      <alignment horizontal="center" wrapText="1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4" fontId="4" fillId="0" borderId="32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0" xfId="0" applyNumberFormat="1" applyFont="1" applyFill="1" applyBorder="1" applyAlignment="1">
      <alignment horizontal="left" wrapText="1"/>
    </xf>
    <xf numFmtId="0" fontId="4" fillId="0" borderId="52" xfId="0" applyFont="1" applyBorder="1" applyAlignment="1">
      <alignment/>
    </xf>
    <xf numFmtId="49" fontId="26" fillId="0" borderId="0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0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9925" y="1400175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14"/>
  <sheetViews>
    <sheetView showGridLines="0" tabSelected="1" zoomScalePageLayoutView="0" workbookViewId="0" topLeftCell="A1">
      <selection activeCell="A1" sqref="A1:F35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1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6.5" customHeight="1">
      <c r="A1" s="112"/>
      <c r="B1" s="112"/>
      <c r="C1" s="112"/>
      <c r="D1" s="112"/>
      <c r="E1" s="3"/>
      <c r="F1" s="4"/>
      <c r="H1" s="1" t="s">
        <v>30</v>
      </c>
    </row>
    <row r="2" spans="1:6" ht="16.5" customHeight="1" thickBot="1">
      <c r="A2" s="112" t="s">
        <v>27</v>
      </c>
      <c r="B2" s="112"/>
      <c r="C2" s="112"/>
      <c r="D2" s="112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4.25" customHeight="1">
      <c r="A4" s="113" t="s">
        <v>31</v>
      </c>
      <c r="B4" s="113"/>
      <c r="C4" s="113"/>
      <c r="D4" s="113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22.5" customHeight="1">
      <c r="A6" s="6" t="s">
        <v>22</v>
      </c>
      <c r="B6" s="114" t="s">
        <v>33</v>
      </c>
      <c r="C6" s="115"/>
      <c r="D6" s="115"/>
      <c r="E6" s="35" t="s">
        <v>23</v>
      </c>
      <c r="F6" s="26" t="s">
        <v>38</v>
      </c>
      <c r="H6" s="1" t="s">
        <v>2</v>
      </c>
    </row>
    <row r="7" spans="1:6" ht="12.75">
      <c r="A7" s="6" t="s">
        <v>14</v>
      </c>
      <c r="B7" s="116" t="s">
        <v>34</v>
      </c>
      <c r="C7" s="116"/>
      <c r="D7" s="116"/>
      <c r="E7" s="35" t="s">
        <v>29</v>
      </c>
      <c r="F7" s="36" t="s">
        <v>39</v>
      </c>
    </row>
    <row r="8" spans="1:6" ht="12.75">
      <c r="A8" s="6" t="s">
        <v>35</v>
      </c>
      <c r="B8" s="6"/>
      <c r="C8" s="6"/>
      <c r="D8" s="5"/>
      <c r="E8" s="35"/>
      <c r="F8" s="8" t="s">
        <v>30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6" ht="20.25" customHeight="1" thickBot="1">
      <c r="A10" s="117" t="s">
        <v>20</v>
      </c>
      <c r="B10" s="117"/>
      <c r="C10" s="117"/>
      <c r="D10" s="117"/>
      <c r="E10" s="25"/>
      <c r="F10" s="11"/>
    </row>
    <row r="11" spans="1:6" ht="3.75" customHeight="1">
      <c r="A11" s="100" t="s">
        <v>4</v>
      </c>
      <c r="B11" s="103" t="s">
        <v>11</v>
      </c>
      <c r="C11" s="103" t="s">
        <v>24</v>
      </c>
      <c r="D11" s="106" t="s">
        <v>17</v>
      </c>
      <c r="E11" s="106" t="s">
        <v>12</v>
      </c>
      <c r="F11" s="109" t="s">
        <v>15</v>
      </c>
    </row>
    <row r="12" spans="1:6" ht="3" customHeight="1">
      <c r="A12" s="101"/>
      <c r="B12" s="104"/>
      <c r="C12" s="104"/>
      <c r="D12" s="107"/>
      <c r="E12" s="107"/>
      <c r="F12" s="110"/>
    </row>
    <row r="13" spans="1:6" ht="3" customHeight="1">
      <c r="A13" s="101"/>
      <c r="B13" s="104"/>
      <c r="C13" s="104"/>
      <c r="D13" s="107"/>
      <c r="E13" s="107"/>
      <c r="F13" s="110"/>
    </row>
    <row r="14" spans="1:6" ht="3" customHeight="1">
      <c r="A14" s="101"/>
      <c r="B14" s="104"/>
      <c r="C14" s="104"/>
      <c r="D14" s="107"/>
      <c r="E14" s="107"/>
      <c r="F14" s="110"/>
    </row>
    <row r="15" spans="1:6" ht="3" customHeight="1">
      <c r="A15" s="101"/>
      <c r="B15" s="104"/>
      <c r="C15" s="104"/>
      <c r="D15" s="107"/>
      <c r="E15" s="107"/>
      <c r="F15" s="110"/>
    </row>
    <row r="16" spans="1:6" ht="3" customHeight="1">
      <c r="A16" s="101"/>
      <c r="B16" s="104"/>
      <c r="C16" s="104"/>
      <c r="D16" s="107"/>
      <c r="E16" s="107"/>
      <c r="F16" s="110"/>
    </row>
    <row r="17" spans="1:6" ht="23.25" customHeight="1">
      <c r="A17" s="102"/>
      <c r="B17" s="105"/>
      <c r="C17" s="105"/>
      <c r="D17" s="108"/>
      <c r="E17" s="108"/>
      <c r="F17" s="111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6" t="s">
        <v>43</v>
      </c>
      <c r="D19" s="39">
        <f>D21+D106</f>
        <v>204632300</v>
      </c>
      <c r="E19" s="38">
        <v>207824095.41</v>
      </c>
      <c r="F19" s="39" t="str">
        <f>IF(OR(D19="-",E19&gt;=D19),"-",D19-IF(E19="-",0,E19))</f>
        <v>-</v>
      </c>
    </row>
    <row r="20" spans="1:6" ht="12.75">
      <c r="A20" s="50" t="s">
        <v>44</v>
      </c>
      <c r="B20" s="44"/>
      <c r="C20" s="78"/>
      <c r="D20" s="46"/>
      <c r="E20" s="46"/>
      <c r="F20" s="48"/>
    </row>
    <row r="21" spans="1:6" ht="12.75">
      <c r="A21" s="51" t="s">
        <v>45</v>
      </c>
      <c r="B21" s="45" t="s">
        <v>10</v>
      </c>
      <c r="C21" s="79" t="s">
        <v>46</v>
      </c>
      <c r="D21" s="47">
        <v>76232200</v>
      </c>
      <c r="E21" s="47">
        <v>80600975.78</v>
      </c>
      <c r="F21" s="49" t="str">
        <f aca="true" t="shared" si="0" ref="F21:F52">IF(OR(D21="-",E21&gt;=D21),"-",D21-IF(E21="-",0,E21))</f>
        <v>-</v>
      </c>
    </row>
    <row r="22" spans="1:6" ht="12.75">
      <c r="A22" s="51" t="s">
        <v>47</v>
      </c>
      <c r="B22" s="45" t="s">
        <v>10</v>
      </c>
      <c r="C22" s="79" t="s">
        <v>48</v>
      </c>
      <c r="D22" s="47">
        <v>25970900</v>
      </c>
      <c r="E22" s="47">
        <v>28503006.58</v>
      </c>
      <c r="F22" s="49" t="str">
        <f t="shared" si="0"/>
        <v>-</v>
      </c>
    </row>
    <row r="23" spans="1:6" ht="12.75">
      <c r="A23" s="51" t="s">
        <v>49</v>
      </c>
      <c r="B23" s="45" t="s">
        <v>10</v>
      </c>
      <c r="C23" s="79" t="s">
        <v>50</v>
      </c>
      <c r="D23" s="47">
        <v>25970900</v>
      </c>
      <c r="E23" s="47">
        <v>28503006.58</v>
      </c>
      <c r="F23" s="49" t="str">
        <f t="shared" si="0"/>
        <v>-</v>
      </c>
    </row>
    <row r="24" spans="1:6" ht="67.5">
      <c r="A24" s="94" t="s">
        <v>51</v>
      </c>
      <c r="B24" s="45" t="s">
        <v>10</v>
      </c>
      <c r="C24" s="79" t="s">
        <v>52</v>
      </c>
      <c r="D24" s="47">
        <v>25470900</v>
      </c>
      <c r="E24" s="47">
        <v>27804931.45</v>
      </c>
      <c r="F24" s="49" t="str">
        <f t="shared" si="0"/>
        <v>-</v>
      </c>
    </row>
    <row r="25" spans="1:6" ht="90">
      <c r="A25" s="94" t="s">
        <v>53</v>
      </c>
      <c r="B25" s="45" t="s">
        <v>10</v>
      </c>
      <c r="C25" s="79" t="s">
        <v>54</v>
      </c>
      <c r="D25" s="47" t="s">
        <v>55</v>
      </c>
      <c r="E25" s="47">
        <v>27728792.95</v>
      </c>
      <c r="F25" s="49" t="str">
        <f t="shared" si="0"/>
        <v>-</v>
      </c>
    </row>
    <row r="26" spans="1:6" ht="67.5">
      <c r="A26" s="94" t="s">
        <v>56</v>
      </c>
      <c r="B26" s="45" t="s">
        <v>10</v>
      </c>
      <c r="C26" s="79" t="s">
        <v>57</v>
      </c>
      <c r="D26" s="47" t="s">
        <v>55</v>
      </c>
      <c r="E26" s="47">
        <v>57130.6</v>
      </c>
      <c r="F26" s="49" t="str">
        <f t="shared" si="0"/>
        <v>-</v>
      </c>
    </row>
    <row r="27" spans="1:6" ht="90">
      <c r="A27" s="94" t="s">
        <v>58</v>
      </c>
      <c r="B27" s="45" t="s">
        <v>10</v>
      </c>
      <c r="C27" s="79" t="s">
        <v>59</v>
      </c>
      <c r="D27" s="47" t="s">
        <v>55</v>
      </c>
      <c r="E27" s="47">
        <v>19007.9</v>
      </c>
      <c r="F27" s="49" t="str">
        <f t="shared" si="0"/>
        <v>-</v>
      </c>
    </row>
    <row r="28" spans="1:6" ht="101.25">
      <c r="A28" s="94" t="s">
        <v>60</v>
      </c>
      <c r="B28" s="45" t="s">
        <v>10</v>
      </c>
      <c r="C28" s="79" t="s">
        <v>61</v>
      </c>
      <c r="D28" s="47">
        <v>500000</v>
      </c>
      <c r="E28" s="47">
        <v>502040.31</v>
      </c>
      <c r="F28" s="49" t="str">
        <f t="shared" si="0"/>
        <v>-</v>
      </c>
    </row>
    <row r="29" spans="1:6" ht="123.75">
      <c r="A29" s="94" t="s">
        <v>62</v>
      </c>
      <c r="B29" s="45" t="s">
        <v>10</v>
      </c>
      <c r="C29" s="79" t="s">
        <v>63</v>
      </c>
      <c r="D29" s="47" t="s">
        <v>55</v>
      </c>
      <c r="E29" s="47">
        <v>486880.66</v>
      </c>
      <c r="F29" s="49" t="str">
        <f t="shared" si="0"/>
        <v>-</v>
      </c>
    </row>
    <row r="30" spans="1:6" ht="112.5">
      <c r="A30" s="94" t="s">
        <v>64</v>
      </c>
      <c r="B30" s="45" t="s">
        <v>10</v>
      </c>
      <c r="C30" s="79" t="s">
        <v>65</v>
      </c>
      <c r="D30" s="47" t="s">
        <v>55</v>
      </c>
      <c r="E30" s="47">
        <v>5695.26</v>
      </c>
      <c r="F30" s="49" t="str">
        <f t="shared" si="0"/>
        <v>-</v>
      </c>
    </row>
    <row r="31" spans="1:6" ht="123.75">
      <c r="A31" s="94" t="s">
        <v>66</v>
      </c>
      <c r="B31" s="45" t="s">
        <v>10</v>
      </c>
      <c r="C31" s="79" t="s">
        <v>67</v>
      </c>
      <c r="D31" s="47" t="s">
        <v>55</v>
      </c>
      <c r="E31" s="47">
        <v>9464.39</v>
      </c>
      <c r="F31" s="49" t="str">
        <f t="shared" si="0"/>
        <v>-</v>
      </c>
    </row>
    <row r="32" spans="1:6" ht="33.75">
      <c r="A32" s="51" t="s">
        <v>68</v>
      </c>
      <c r="B32" s="45" t="s">
        <v>10</v>
      </c>
      <c r="C32" s="79" t="s">
        <v>69</v>
      </c>
      <c r="D32" s="47" t="s">
        <v>55</v>
      </c>
      <c r="E32" s="47">
        <v>196034.82</v>
      </c>
      <c r="F32" s="49" t="str">
        <f t="shared" si="0"/>
        <v>-</v>
      </c>
    </row>
    <row r="33" spans="1:6" ht="67.5">
      <c r="A33" s="51" t="s">
        <v>70</v>
      </c>
      <c r="B33" s="45" t="s">
        <v>10</v>
      </c>
      <c r="C33" s="79" t="s">
        <v>71</v>
      </c>
      <c r="D33" s="47" t="s">
        <v>55</v>
      </c>
      <c r="E33" s="47">
        <v>190513.73</v>
      </c>
      <c r="F33" s="49" t="str">
        <f t="shared" si="0"/>
        <v>-</v>
      </c>
    </row>
    <row r="34" spans="1:6" ht="45">
      <c r="A34" s="51" t="s">
        <v>72</v>
      </c>
      <c r="B34" s="45" t="s">
        <v>10</v>
      </c>
      <c r="C34" s="79" t="s">
        <v>73</v>
      </c>
      <c r="D34" s="47" t="s">
        <v>55</v>
      </c>
      <c r="E34" s="47">
        <v>723.57</v>
      </c>
      <c r="F34" s="49" t="str">
        <f t="shared" si="0"/>
        <v>-</v>
      </c>
    </row>
    <row r="35" spans="1:6" ht="67.5">
      <c r="A35" s="51" t="s">
        <v>74</v>
      </c>
      <c r="B35" s="45" t="s">
        <v>10</v>
      </c>
      <c r="C35" s="79" t="s">
        <v>75</v>
      </c>
      <c r="D35" s="47" t="s">
        <v>55</v>
      </c>
      <c r="E35" s="47">
        <v>4797.52</v>
      </c>
      <c r="F35" s="49" t="str">
        <f t="shared" si="0"/>
        <v>-</v>
      </c>
    </row>
    <row r="36" spans="1:6" ht="33.75">
      <c r="A36" s="51" t="s">
        <v>76</v>
      </c>
      <c r="B36" s="45" t="s">
        <v>10</v>
      </c>
      <c r="C36" s="79" t="s">
        <v>77</v>
      </c>
      <c r="D36" s="47">
        <v>5835200</v>
      </c>
      <c r="E36" s="47">
        <v>6603296.63</v>
      </c>
      <c r="F36" s="49" t="str">
        <f t="shared" si="0"/>
        <v>-</v>
      </c>
    </row>
    <row r="37" spans="1:6" ht="22.5">
      <c r="A37" s="51" t="s">
        <v>78</v>
      </c>
      <c r="B37" s="45" t="s">
        <v>10</v>
      </c>
      <c r="C37" s="79" t="s">
        <v>79</v>
      </c>
      <c r="D37" s="47">
        <v>5835200</v>
      </c>
      <c r="E37" s="47">
        <v>6603296.63</v>
      </c>
      <c r="F37" s="49" t="str">
        <f t="shared" si="0"/>
        <v>-</v>
      </c>
    </row>
    <row r="38" spans="1:6" ht="67.5">
      <c r="A38" s="51" t="s">
        <v>80</v>
      </c>
      <c r="B38" s="45" t="s">
        <v>10</v>
      </c>
      <c r="C38" s="79" t="s">
        <v>81</v>
      </c>
      <c r="D38" s="47">
        <v>2034100</v>
      </c>
      <c r="E38" s="47">
        <v>2257396.84</v>
      </c>
      <c r="F38" s="49" t="str">
        <f t="shared" si="0"/>
        <v>-</v>
      </c>
    </row>
    <row r="39" spans="1:6" ht="78.75">
      <c r="A39" s="94" t="s">
        <v>82</v>
      </c>
      <c r="B39" s="45" t="s">
        <v>10</v>
      </c>
      <c r="C39" s="79" t="s">
        <v>83</v>
      </c>
      <c r="D39" s="47">
        <v>41000</v>
      </c>
      <c r="E39" s="47">
        <v>34458.23</v>
      </c>
      <c r="F39" s="49">
        <f t="shared" si="0"/>
        <v>6541.769999999997</v>
      </c>
    </row>
    <row r="40" spans="1:6" ht="67.5">
      <c r="A40" s="51" t="s">
        <v>84</v>
      </c>
      <c r="B40" s="45" t="s">
        <v>10</v>
      </c>
      <c r="C40" s="79" t="s">
        <v>85</v>
      </c>
      <c r="D40" s="47">
        <v>3760100</v>
      </c>
      <c r="E40" s="47">
        <v>4645792.1</v>
      </c>
      <c r="F40" s="49" t="str">
        <f t="shared" si="0"/>
        <v>-</v>
      </c>
    </row>
    <row r="41" spans="1:6" ht="67.5">
      <c r="A41" s="51" t="s">
        <v>86</v>
      </c>
      <c r="B41" s="45" t="s">
        <v>10</v>
      </c>
      <c r="C41" s="79" t="s">
        <v>87</v>
      </c>
      <c r="D41" s="47" t="s">
        <v>55</v>
      </c>
      <c r="E41" s="47">
        <v>-334350.54</v>
      </c>
      <c r="F41" s="49" t="str">
        <f t="shared" si="0"/>
        <v>-</v>
      </c>
    </row>
    <row r="42" spans="1:6" ht="12.75">
      <c r="A42" s="51" t="s">
        <v>88</v>
      </c>
      <c r="B42" s="45" t="s">
        <v>10</v>
      </c>
      <c r="C42" s="79" t="s">
        <v>89</v>
      </c>
      <c r="D42" s="47">
        <v>5065000</v>
      </c>
      <c r="E42" s="47">
        <v>5085951.91</v>
      </c>
      <c r="F42" s="49" t="str">
        <f t="shared" si="0"/>
        <v>-</v>
      </c>
    </row>
    <row r="43" spans="1:6" ht="12.75">
      <c r="A43" s="51" t="s">
        <v>90</v>
      </c>
      <c r="B43" s="45" t="s">
        <v>10</v>
      </c>
      <c r="C43" s="79" t="s">
        <v>91</v>
      </c>
      <c r="D43" s="47">
        <v>5065000</v>
      </c>
      <c r="E43" s="47">
        <v>5085951.91</v>
      </c>
      <c r="F43" s="49" t="str">
        <f t="shared" si="0"/>
        <v>-</v>
      </c>
    </row>
    <row r="44" spans="1:6" ht="12.75">
      <c r="A44" s="51" t="s">
        <v>90</v>
      </c>
      <c r="B44" s="45" t="s">
        <v>10</v>
      </c>
      <c r="C44" s="79" t="s">
        <v>92</v>
      </c>
      <c r="D44" s="47">
        <v>5065000</v>
      </c>
      <c r="E44" s="47">
        <v>5085824.81</v>
      </c>
      <c r="F44" s="49" t="str">
        <f t="shared" si="0"/>
        <v>-</v>
      </c>
    </row>
    <row r="45" spans="1:6" ht="45">
      <c r="A45" s="51" t="s">
        <v>93</v>
      </c>
      <c r="B45" s="45" t="s">
        <v>10</v>
      </c>
      <c r="C45" s="79" t="s">
        <v>94</v>
      </c>
      <c r="D45" s="47" t="s">
        <v>55</v>
      </c>
      <c r="E45" s="47">
        <v>5077117.13</v>
      </c>
      <c r="F45" s="49" t="str">
        <f t="shared" si="0"/>
        <v>-</v>
      </c>
    </row>
    <row r="46" spans="1:6" ht="22.5">
      <c r="A46" s="51" t="s">
        <v>95</v>
      </c>
      <c r="B46" s="45" t="s">
        <v>10</v>
      </c>
      <c r="C46" s="79" t="s">
        <v>96</v>
      </c>
      <c r="D46" s="47" t="s">
        <v>55</v>
      </c>
      <c r="E46" s="47">
        <v>8207.68</v>
      </c>
      <c r="F46" s="49" t="str">
        <f t="shared" si="0"/>
        <v>-</v>
      </c>
    </row>
    <row r="47" spans="1:6" ht="33.75">
      <c r="A47" s="51" t="s">
        <v>97</v>
      </c>
      <c r="B47" s="45" t="s">
        <v>10</v>
      </c>
      <c r="C47" s="79" t="s">
        <v>98</v>
      </c>
      <c r="D47" s="47" t="s">
        <v>55</v>
      </c>
      <c r="E47" s="47">
        <v>500</v>
      </c>
      <c r="F47" s="49" t="str">
        <f t="shared" si="0"/>
        <v>-</v>
      </c>
    </row>
    <row r="48" spans="1:6" ht="22.5">
      <c r="A48" s="51" t="s">
        <v>99</v>
      </c>
      <c r="B48" s="45" t="s">
        <v>10</v>
      </c>
      <c r="C48" s="79" t="s">
        <v>100</v>
      </c>
      <c r="D48" s="47" t="s">
        <v>55</v>
      </c>
      <c r="E48" s="47">
        <v>127.1</v>
      </c>
      <c r="F48" s="49" t="str">
        <f t="shared" si="0"/>
        <v>-</v>
      </c>
    </row>
    <row r="49" spans="1:6" ht="33.75">
      <c r="A49" s="51" t="s">
        <v>101</v>
      </c>
      <c r="B49" s="45" t="s">
        <v>10</v>
      </c>
      <c r="C49" s="79" t="s">
        <v>102</v>
      </c>
      <c r="D49" s="47" t="s">
        <v>55</v>
      </c>
      <c r="E49" s="47">
        <v>127.1</v>
      </c>
      <c r="F49" s="49" t="str">
        <f t="shared" si="0"/>
        <v>-</v>
      </c>
    </row>
    <row r="50" spans="1:6" ht="12.75">
      <c r="A50" s="51" t="s">
        <v>103</v>
      </c>
      <c r="B50" s="45" t="s">
        <v>10</v>
      </c>
      <c r="C50" s="79" t="s">
        <v>104</v>
      </c>
      <c r="D50" s="99">
        <f>D51+D55</f>
        <v>25894300</v>
      </c>
      <c r="E50" s="47">
        <v>27575617.15</v>
      </c>
      <c r="F50" s="49" t="str">
        <f t="shared" si="0"/>
        <v>-</v>
      </c>
    </row>
    <row r="51" spans="1:6" ht="12.75">
      <c r="A51" s="51" t="s">
        <v>105</v>
      </c>
      <c r="B51" s="45" t="s">
        <v>10</v>
      </c>
      <c r="C51" s="79" t="s">
        <v>106</v>
      </c>
      <c r="D51" s="47">
        <f>3596000+746400</f>
        <v>4342400</v>
      </c>
      <c r="E51" s="47">
        <v>4815797.59</v>
      </c>
      <c r="F51" s="49" t="str">
        <f t="shared" si="0"/>
        <v>-</v>
      </c>
    </row>
    <row r="52" spans="1:6" ht="33.75">
      <c r="A52" s="51" t="s">
        <v>107</v>
      </c>
      <c r="B52" s="45" t="s">
        <v>10</v>
      </c>
      <c r="C52" s="79" t="s">
        <v>108</v>
      </c>
      <c r="D52" s="47">
        <f>3596000+746400</f>
        <v>4342400</v>
      </c>
      <c r="E52" s="47">
        <v>4815797.59</v>
      </c>
      <c r="F52" s="49" t="str">
        <f t="shared" si="0"/>
        <v>-</v>
      </c>
    </row>
    <row r="53" spans="1:6" ht="67.5">
      <c r="A53" s="51" t="s">
        <v>109</v>
      </c>
      <c r="B53" s="45" t="s">
        <v>10</v>
      </c>
      <c r="C53" s="79" t="s">
        <v>110</v>
      </c>
      <c r="D53" s="47" t="s">
        <v>55</v>
      </c>
      <c r="E53" s="47">
        <v>4754051.56</v>
      </c>
      <c r="F53" s="49" t="str">
        <f aca="true" t="shared" si="1" ref="F53:F84">IF(OR(D53="-",E53&gt;=D53),"-",D53-IF(E53="-",0,E53))</f>
        <v>-</v>
      </c>
    </row>
    <row r="54" spans="1:6" ht="45">
      <c r="A54" s="51" t="s">
        <v>111</v>
      </c>
      <c r="B54" s="45" t="s">
        <v>10</v>
      </c>
      <c r="C54" s="79" t="s">
        <v>112</v>
      </c>
      <c r="D54" s="47" t="s">
        <v>55</v>
      </c>
      <c r="E54" s="47">
        <v>61746.03</v>
      </c>
      <c r="F54" s="49" t="str">
        <f t="shared" si="1"/>
        <v>-</v>
      </c>
    </row>
    <row r="55" spans="1:6" ht="12.75">
      <c r="A55" s="51" t="s">
        <v>113</v>
      </c>
      <c r="B55" s="45" t="s">
        <v>10</v>
      </c>
      <c r="C55" s="79" t="s">
        <v>114</v>
      </c>
      <c r="D55" s="47">
        <f>D56+D58</f>
        <v>21551900</v>
      </c>
      <c r="E55" s="47">
        <v>22759819.56</v>
      </c>
      <c r="F55" s="49" t="str">
        <f t="shared" si="1"/>
        <v>-</v>
      </c>
    </row>
    <row r="56" spans="1:6" ht="12.75">
      <c r="A56" s="51" t="s">
        <v>115</v>
      </c>
      <c r="B56" s="45" t="s">
        <v>10</v>
      </c>
      <c r="C56" s="79" t="s">
        <v>116</v>
      </c>
      <c r="D56" s="47">
        <f>15704800-421000</f>
        <v>15283800</v>
      </c>
      <c r="E56" s="47">
        <v>15399156.13</v>
      </c>
      <c r="F56" s="49" t="str">
        <f t="shared" si="1"/>
        <v>-</v>
      </c>
    </row>
    <row r="57" spans="1:6" ht="33.75">
      <c r="A57" s="51" t="s">
        <v>117</v>
      </c>
      <c r="B57" s="45" t="s">
        <v>10</v>
      </c>
      <c r="C57" s="79" t="s">
        <v>118</v>
      </c>
      <c r="D57" s="47">
        <f>15704800-421000</f>
        <v>15283800</v>
      </c>
      <c r="E57" s="47">
        <v>15399156.13</v>
      </c>
      <c r="F57" s="49" t="str">
        <f t="shared" si="1"/>
        <v>-</v>
      </c>
    </row>
    <row r="58" spans="1:6" ht="12.75">
      <c r="A58" s="51" t="s">
        <v>119</v>
      </c>
      <c r="B58" s="45" t="s">
        <v>10</v>
      </c>
      <c r="C58" s="79" t="s">
        <v>120</v>
      </c>
      <c r="D58" s="47">
        <f>7147100-879000</f>
        <v>6268100</v>
      </c>
      <c r="E58" s="47">
        <v>7360663.43</v>
      </c>
      <c r="F58" s="49" t="str">
        <f t="shared" si="1"/>
        <v>-</v>
      </c>
    </row>
    <row r="59" spans="1:6" ht="33.75">
      <c r="A59" s="51" t="s">
        <v>121</v>
      </c>
      <c r="B59" s="45" t="s">
        <v>10</v>
      </c>
      <c r="C59" s="79" t="s">
        <v>122</v>
      </c>
      <c r="D59" s="47">
        <f>7147100-879000</f>
        <v>6268100</v>
      </c>
      <c r="E59" s="47">
        <v>7360663.43</v>
      </c>
      <c r="F59" s="49" t="str">
        <f t="shared" si="1"/>
        <v>-</v>
      </c>
    </row>
    <row r="60" spans="1:6" ht="33.75">
      <c r="A60" s="51" t="s">
        <v>123</v>
      </c>
      <c r="B60" s="45" t="s">
        <v>10</v>
      </c>
      <c r="C60" s="79" t="s">
        <v>124</v>
      </c>
      <c r="D60" s="47" t="s">
        <v>55</v>
      </c>
      <c r="E60" s="47">
        <v>5.28</v>
      </c>
      <c r="F60" s="49" t="str">
        <f t="shared" si="1"/>
        <v>-</v>
      </c>
    </row>
    <row r="61" spans="1:6" ht="12.75">
      <c r="A61" s="51" t="s">
        <v>125</v>
      </c>
      <c r="B61" s="45" t="s">
        <v>10</v>
      </c>
      <c r="C61" s="79" t="s">
        <v>126</v>
      </c>
      <c r="D61" s="47" t="s">
        <v>55</v>
      </c>
      <c r="E61" s="47">
        <v>5.28</v>
      </c>
      <c r="F61" s="49" t="str">
        <f t="shared" si="1"/>
        <v>-</v>
      </c>
    </row>
    <row r="62" spans="1:6" ht="22.5">
      <c r="A62" s="51" t="s">
        <v>127</v>
      </c>
      <c r="B62" s="45" t="s">
        <v>10</v>
      </c>
      <c r="C62" s="79" t="s">
        <v>128</v>
      </c>
      <c r="D62" s="47" t="s">
        <v>55</v>
      </c>
      <c r="E62" s="47">
        <v>5.28</v>
      </c>
      <c r="F62" s="49" t="str">
        <f t="shared" si="1"/>
        <v>-</v>
      </c>
    </row>
    <row r="63" spans="1:6" ht="33.75">
      <c r="A63" s="51" t="s">
        <v>129</v>
      </c>
      <c r="B63" s="45" t="s">
        <v>10</v>
      </c>
      <c r="C63" s="79" t="s">
        <v>130</v>
      </c>
      <c r="D63" s="47" t="s">
        <v>55</v>
      </c>
      <c r="E63" s="47">
        <v>5.28</v>
      </c>
      <c r="F63" s="49" t="str">
        <f t="shared" si="1"/>
        <v>-</v>
      </c>
    </row>
    <row r="64" spans="1:6" ht="33.75">
      <c r="A64" s="51" t="s">
        <v>131</v>
      </c>
      <c r="B64" s="45" t="s">
        <v>10</v>
      </c>
      <c r="C64" s="79" t="s">
        <v>132</v>
      </c>
      <c r="D64" s="47">
        <f>10692100-45300</f>
        <v>10646800</v>
      </c>
      <c r="E64" s="47">
        <v>9597756.46</v>
      </c>
      <c r="F64" s="49">
        <f t="shared" si="1"/>
        <v>1049043.539999999</v>
      </c>
    </row>
    <row r="65" spans="1:6" ht="67.5">
      <c r="A65" s="51" t="s">
        <v>133</v>
      </c>
      <c r="B65" s="45" t="s">
        <v>10</v>
      </c>
      <c r="C65" s="79" t="s">
        <v>134</v>
      </c>
      <c r="D65" s="47">
        <v>50000</v>
      </c>
      <c r="E65" s="47">
        <v>50000</v>
      </c>
      <c r="F65" s="49" t="str">
        <f t="shared" si="1"/>
        <v>-</v>
      </c>
    </row>
    <row r="66" spans="1:6" ht="45">
      <c r="A66" s="51" t="s">
        <v>135</v>
      </c>
      <c r="B66" s="45" t="s">
        <v>10</v>
      </c>
      <c r="C66" s="79" t="s">
        <v>136</v>
      </c>
      <c r="D66" s="47">
        <v>50000</v>
      </c>
      <c r="E66" s="47">
        <v>50000</v>
      </c>
      <c r="F66" s="49" t="str">
        <f t="shared" si="1"/>
        <v>-</v>
      </c>
    </row>
    <row r="67" spans="1:6" ht="78.75">
      <c r="A67" s="94" t="s">
        <v>137</v>
      </c>
      <c r="B67" s="45" t="s">
        <v>10</v>
      </c>
      <c r="C67" s="79" t="s">
        <v>138</v>
      </c>
      <c r="D67" s="47">
        <f>10635500-45300</f>
        <v>10590200</v>
      </c>
      <c r="E67" s="47">
        <v>9541136.3</v>
      </c>
      <c r="F67" s="49">
        <f t="shared" si="1"/>
        <v>1049063.6999999993</v>
      </c>
    </row>
    <row r="68" spans="1:6" ht="56.25">
      <c r="A68" s="51" t="s">
        <v>139</v>
      </c>
      <c r="B68" s="45" t="s">
        <v>10</v>
      </c>
      <c r="C68" s="79" t="s">
        <v>140</v>
      </c>
      <c r="D68" s="47">
        <v>7200500</v>
      </c>
      <c r="E68" s="47">
        <v>5965198.49</v>
      </c>
      <c r="F68" s="49">
        <f t="shared" si="1"/>
        <v>1235301.5099999998</v>
      </c>
    </row>
    <row r="69" spans="1:6" ht="67.5">
      <c r="A69" s="94" t="s">
        <v>141</v>
      </c>
      <c r="B69" s="45" t="s">
        <v>10</v>
      </c>
      <c r="C69" s="79" t="s">
        <v>142</v>
      </c>
      <c r="D69" s="47">
        <v>7200500</v>
      </c>
      <c r="E69" s="47">
        <v>5965198.49</v>
      </c>
      <c r="F69" s="49">
        <f t="shared" si="1"/>
        <v>1235301.5099999998</v>
      </c>
    </row>
    <row r="70" spans="1:6" ht="67.5">
      <c r="A70" s="94" t="s">
        <v>143</v>
      </c>
      <c r="B70" s="45" t="s">
        <v>10</v>
      </c>
      <c r="C70" s="79" t="s">
        <v>144</v>
      </c>
      <c r="D70" s="47">
        <f>129400-45300</f>
        <v>84100</v>
      </c>
      <c r="E70" s="47">
        <v>94391.92</v>
      </c>
      <c r="F70" s="49" t="str">
        <f t="shared" si="1"/>
        <v>-</v>
      </c>
    </row>
    <row r="71" spans="1:6" ht="67.5">
      <c r="A71" s="51" t="s">
        <v>145</v>
      </c>
      <c r="B71" s="45" t="s">
        <v>10</v>
      </c>
      <c r="C71" s="79" t="s">
        <v>146</v>
      </c>
      <c r="D71" s="47">
        <f>129400-45300</f>
        <v>84100</v>
      </c>
      <c r="E71" s="47">
        <v>94391.92</v>
      </c>
      <c r="F71" s="49" t="str">
        <f t="shared" si="1"/>
        <v>-</v>
      </c>
    </row>
    <row r="72" spans="1:6" ht="33.75">
      <c r="A72" s="51" t="s">
        <v>147</v>
      </c>
      <c r="B72" s="45" t="s">
        <v>10</v>
      </c>
      <c r="C72" s="79" t="s">
        <v>148</v>
      </c>
      <c r="D72" s="47">
        <v>3305600</v>
      </c>
      <c r="E72" s="47">
        <v>3481545.89</v>
      </c>
      <c r="F72" s="49" t="str">
        <f t="shared" si="1"/>
        <v>-</v>
      </c>
    </row>
    <row r="73" spans="1:6" ht="33.75">
      <c r="A73" s="51" t="s">
        <v>149</v>
      </c>
      <c r="B73" s="45" t="s">
        <v>10</v>
      </c>
      <c r="C73" s="79" t="s">
        <v>150</v>
      </c>
      <c r="D73" s="47">
        <v>3305600</v>
      </c>
      <c r="E73" s="47">
        <v>3481545.89</v>
      </c>
      <c r="F73" s="49" t="str">
        <f t="shared" si="1"/>
        <v>-</v>
      </c>
    </row>
    <row r="74" spans="1:6" ht="22.5">
      <c r="A74" s="51" t="s">
        <v>151</v>
      </c>
      <c r="B74" s="45" t="s">
        <v>10</v>
      </c>
      <c r="C74" s="79" t="s">
        <v>152</v>
      </c>
      <c r="D74" s="47">
        <v>6600</v>
      </c>
      <c r="E74" s="47">
        <v>6620.16</v>
      </c>
      <c r="F74" s="49" t="str">
        <f t="shared" si="1"/>
        <v>-</v>
      </c>
    </row>
    <row r="75" spans="1:6" ht="45">
      <c r="A75" s="51" t="s">
        <v>153</v>
      </c>
      <c r="B75" s="45" t="s">
        <v>10</v>
      </c>
      <c r="C75" s="79" t="s">
        <v>154</v>
      </c>
      <c r="D75" s="47">
        <v>6600</v>
      </c>
      <c r="E75" s="47">
        <v>6620.16</v>
      </c>
      <c r="F75" s="49" t="str">
        <f t="shared" si="1"/>
        <v>-</v>
      </c>
    </row>
    <row r="76" spans="1:6" ht="45">
      <c r="A76" s="51" t="s">
        <v>155</v>
      </c>
      <c r="B76" s="45" t="s">
        <v>10</v>
      </c>
      <c r="C76" s="79" t="s">
        <v>156</v>
      </c>
      <c r="D76" s="47">
        <v>6600</v>
      </c>
      <c r="E76" s="47">
        <v>6620.16</v>
      </c>
      <c r="F76" s="49" t="str">
        <f t="shared" si="1"/>
        <v>-</v>
      </c>
    </row>
    <row r="77" spans="1:6" ht="22.5">
      <c r="A77" s="51" t="s">
        <v>157</v>
      </c>
      <c r="B77" s="45" t="s">
        <v>10</v>
      </c>
      <c r="C77" s="79" t="s">
        <v>158</v>
      </c>
      <c r="D77" s="47" t="s">
        <v>55</v>
      </c>
      <c r="E77" s="47">
        <v>2965.71</v>
      </c>
      <c r="F77" s="49" t="str">
        <f t="shared" si="1"/>
        <v>-</v>
      </c>
    </row>
    <row r="78" spans="1:6" ht="12.75">
      <c r="A78" s="51" t="s">
        <v>159</v>
      </c>
      <c r="B78" s="45" t="s">
        <v>10</v>
      </c>
      <c r="C78" s="79" t="s">
        <v>160</v>
      </c>
      <c r="D78" s="47" t="s">
        <v>55</v>
      </c>
      <c r="E78" s="47">
        <v>2965.71</v>
      </c>
      <c r="F78" s="49" t="str">
        <f t="shared" si="1"/>
        <v>-</v>
      </c>
    </row>
    <row r="79" spans="1:6" ht="12.75">
      <c r="A79" s="51" t="s">
        <v>161</v>
      </c>
      <c r="B79" s="45" t="s">
        <v>10</v>
      </c>
      <c r="C79" s="79" t="s">
        <v>162</v>
      </c>
      <c r="D79" s="47" t="s">
        <v>55</v>
      </c>
      <c r="E79" s="47">
        <v>2965.71</v>
      </c>
      <c r="F79" s="49" t="str">
        <f t="shared" si="1"/>
        <v>-</v>
      </c>
    </row>
    <row r="80" spans="1:6" ht="22.5">
      <c r="A80" s="51" t="s">
        <v>163</v>
      </c>
      <c r="B80" s="45" t="s">
        <v>10</v>
      </c>
      <c r="C80" s="79" t="s">
        <v>164</v>
      </c>
      <c r="D80" s="47" t="s">
        <v>55</v>
      </c>
      <c r="E80" s="47">
        <v>2965.71</v>
      </c>
      <c r="F80" s="49" t="str">
        <f t="shared" si="1"/>
        <v>-</v>
      </c>
    </row>
    <row r="81" spans="1:6" ht="22.5">
      <c r="A81" s="51" t="s">
        <v>165</v>
      </c>
      <c r="B81" s="45" t="s">
        <v>10</v>
      </c>
      <c r="C81" s="79" t="s">
        <v>166</v>
      </c>
      <c r="D81" s="47">
        <f>1625500+474500</f>
        <v>2100000</v>
      </c>
      <c r="E81" s="47">
        <v>2402991.23</v>
      </c>
      <c r="F81" s="49" t="str">
        <f t="shared" si="1"/>
        <v>-</v>
      </c>
    </row>
    <row r="82" spans="1:6" ht="22.5">
      <c r="A82" s="51" t="s">
        <v>167</v>
      </c>
      <c r="B82" s="45" t="s">
        <v>10</v>
      </c>
      <c r="C82" s="79" t="s">
        <v>168</v>
      </c>
      <c r="D82" s="47">
        <f>1625500+474500</f>
        <v>2100000</v>
      </c>
      <c r="E82" s="47">
        <v>2402991.23</v>
      </c>
      <c r="F82" s="49" t="str">
        <f t="shared" si="1"/>
        <v>-</v>
      </c>
    </row>
    <row r="83" spans="1:6" ht="33.75">
      <c r="A83" s="51" t="s">
        <v>169</v>
      </c>
      <c r="B83" s="45" t="s">
        <v>10</v>
      </c>
      <c r="C83" s="79" t="s">
        <v>170</v>
      </c>
      <c r="D83" s="47">
        <f>1625500+474500</f>
        <v>2100000</v>
      </c>
      <c r="E83" s="47">
        <v>2402991.23</v>
      </c>
      <c r="F83" s="49" t="str">
        <f t="shared" si="1"/>
        <v>-</v>
      </c>
    </row>
    <row r="84" spans="1:6" ht="45">
      <c r="A84" s="51" t="s">
        <v>171</v>
      </c>
      <c r="B84" s="45" t="s">
        <v>10</v>
      </c>
      <c r="C84" s="79" t="s">
        <v>172</v>
      </c>
      <c r="D84" s="47">
        <f>1625500+474500</f>
        <v>2100000</v>
      </c>
      <c r="E84" s="47">
        <v>2402991.23</v>
      </c>
      <c r="F84" s="49" t="str">
        <f t="shared" si="1"/>
        <v>-</v>
      </c>
    </row>
    <row r="85" spans="1:6" ht="45">
      <c r="A85" s="51" t="s">
        <v>171</v>
      </c>
      <c r="B85" s="45" t="s">
        <v>10</v>
      </c>
      <c r="C85" s="79" t="s">
        <v>173</v>
      </c>
      <c r="D85" s="47">
        <f>1625500+474500</f>
        <v>2100000</v>
      </c>
      <c r="E85" s="47">
        <v>1362924.95</v>
      </c>
      <c r="F85" s="49">
        <f aca="true" t="shared" si="2" ref="F85:F113">IF(OR(D85="-",E85&gt;=D85),"-",D85-IF(E85="-",0,E85))</f>
        <v>737075.05</v>
      </c>
    </row>
    <row r="86" spans="1:6" ht="45">
      <c r="A86" s="51" t="s">
        <v>171</v>
      </c>
      <c r="B86" s="45" t="s">
        <v>10</v>
      </c>
      <c r="C86" s="79" t="s">
        <v>174</v>
      </c>
      <c r="D86" s="47" t="s">
        <v>55</v>
      </c>
      <c r="E86" s="47">
        <v>1040066.28</v>
      </c>
      <c r="F86" s="49" t="str">
        <f t="shared" si="2"/>
        <v>-</v>
      </c>
    </row>
    <row r="87" spans="1:6" ht="12.75">
      <c r="A87" s="51" t="s">
        <v>175</v>
      </c>
      <c r="B87" s="45" t="s">
        <v>10</v>
      </c>
      <c r="C87" s="79" t="s">
        <v>176</v>
      </c>
      <c r="D87" s="47">
        <f>595600+124400</f>
        <v>720000</v>
      </c>
      <c r="E87" s="47">
        <v>789828.45</v>
      </c>
      <c r="F87" s="49" t="str">
        <f t="shared" si="2"/>
        <v>-</v>
      </c>
    </row>
    <row r="88" spans="1:6" ht="22.5">
      <c r="A88" s="51" t="s">
        <v>177</v>
      </c>
      <c r="B88" s="45" t="s">
        <v>10</v>
      </c>
      <c r="C88" s="79" t="s">
        <v>178</v>
      </c>
      <c r="D88" s="47" t="s">
        <v>55</v>
      </c>
      <c r="E88" s="47">
        <v>42204.47</v>
      </c>
      <c r="F88" s="49" t="str">
        <f t="shared" si="2"/>
        <v>-</v>
      </c>
    </row>
    <row r="89" spans="1:6" ht="33.75">
      <c r="A89" s="51" t="s">
        <v>179</v>
      </c>
      <c r="B89" s="45" t="s">
        <v>10</v>
      </c>
      <c r="C89" s="79" t="s">
        <v>180</v>
      </c>
      <c r="D89" s="47" t="s">
        <v>55</v>
      </c>
      <c r="E89" s="47">
        <v>42204.47</v>
      </c>
      <c r="F89" s="49" t="str">
        <f t="shared" si="2"/>
        <v>-</v>
      </c>
    </row>
    <row r="90" spans="1:6" ht="33.75">
      <c r="A90" s="51" t="s">
        <v>179</v>
      </c>
      <c r="B90" s="45" t="s">
        <v>10</v>
      </c>
      <c r="C90" s="79" t="s">
        <v>181</v>
      </c>
      <c r="D90" s="47" t="s">
        <v>55</v>
      </c>
      <c r="E90" s="47">
        <v>20000</v>
      </c>
      <c r="F90" s="49" t="str">
        <f t="shared" si="2"/>
        <v>-</v>
      </c>
    </row>
    <row r="91" spans="1:6" ht="33.75">
      <c r="A91" s="51" t="s">
        <v>179</v>
      </c>
      <c r="B91" s="45" t="s">
        <v>10</v>
      </c>
      <c r="C91" s="79" t="s">
        <v>182</v>
      </c>
      <c r="D91" s="47" t="s">
        <v>55</v>
      </c>
      <c r="E91" s="47">
        <v>22204.47</v>
      </c>
      <c r="F91" s="49" t="str">
        <f t="shared" si="2"/>
        <v>-</v>
      </c>
    </row>
    <row r="92" spans="1:6" ht="56.25">
      <c r="A92" s="51" t="s">
        <v>183</v>
      </c>
      <c r="B92" s="45" t="s">
        <v>10</v>
      </c>
      <c r="C92" s="79" t="s">
        <v>184</v>
      </c>
      <c r="D92" s="47" t="s">
        <v>55</v>
      </c>
      <c r="E92" s="47">
        <v>157327.58</v>
      </c>
      <c r="F92" s="49" t="str">
        <f t="shared" si="2"/>
        <v>-</v>
      </c>
    </row>
    <row r="93" spans="1:6" ht="56.25">
      <c r="A93" s="51" t="s">
        <v>185</v>
      </c>
      <c r="B93" s="45" t="s">
        <v>10</v>
      </c>
      <c r="C93" s="79" t="s">
        <v>186</v>
      </c>
      <c r="D93" s="47" t="s">
        <v>55</v>
      </c>
      <c r="E93" s="47">
        <v>157327.58</v>
      </c>
      <c r="F93" s="49" t="str">
        <f t="shared" si="2"/>
        <v>-</v>
      </c>
    </row>
    <row r="94" spans="1:6" ht="90">
      <c r="A94" s="94" t="s">
        <v>187</v>
      </c>
      <c r="B94" s="45" t="s">
        <v>10</v>
      </c>
      <c r="C94" s="79" t="s">
        <v>188</v>
      </c>
      <c r="D94" s="47" t="s">
        <v>55</v>
      </c>
      <c r="E94" s="47">
        <v>157327.58</v>
      </c>
      <c r="F94" s="49" t="str">
        <f t="shared" si="2"/>
        <v>-</v>
      </c>
    </row>
    <row r="95" spans="1:6" ht="67.5">
      <c r="A95" s="94" t="s">
        <v>189</v>
      </c>
      <c r="B95" s="45" t="s">
        <v>10</v>
      </c>
      <c r="C95" s="79" t="s">
        <v>190</v>
      </c>
      <c r="D95" s="47" t="s">
        <v>55</v>
      </c>
      <c r="E95" s="47">
        <v>94461.2</v>
      </c>
      <c r="F95" s="49" t="str">
        <f t="shared" si="2"/>
        <v>-</v>
      </c>
    </row>
    <row r="96" spans="1:6" ht="78.75">
      <c r="A96" s="94" t="s">
        <v>191</v>
      </c>
      <c r="B96" s="45" t="s">
        <v>10</v>
      </c>
      <c r="C96" s="79" t="s">
        <v>192</v>
      </c>
      <c r="D96" s="47" t="s">
        <v>55</v>
      </c>
      <c r="E96" s="47">
        <v>94461.2</v>
      </c>
      <c r="F96" s="49" t="str">
        <f t="shared" si="2"/>
        <v>-</v>
      </c>
    </row>
    <row r="97" spans="1:6" ht="33.75">
      <c r="A97" s="51" t="s">
        <v>193</v>
      </c>
      <c r="B97" s="45" t="s">
        <v>10</v>
      </c>
      <c r="C97" s="79" t="s">
        <v>194</v>
      </c>
      <c r="D97" s="47">
        <f>595600+124400</f>
        <v>720000</v>
      </c>
      <c r="E97" s="47">
        <v>468300</v>
      </c>
      <c r="F97" s="49">
        <f t="shared" si="2"/>
        <v>251700</v>
      </c>
    </row>
    <row r="98" spans="1:6" ht="45">
      <c r="A98" s="51" t="s">
        <v>195</v>
      </c>
      <c r="B98" s="45" t="s">
        <v>10</v>
      </c>
      <c r="C98" s="79" t="s">
        <v>196</v>
      </c>
      <c r="D98" s="47">
        <f>595600+124400</f>
        <v>720000</v>
      </c>
      <c r="E98" s="47">
        <v>468300</v>
      </c>
      <c r="F98" s="49">
        <f t="shared" si="2"/>
        <v>251700</v>
      </c>
    </row>
    <row r="99" spans="1:6" ht="45">
      <c r="A99" s="51" t="s">
        <v>195</v>
      </c>
      <c r="B99" s="45" t="s">
        <v>10</v>
      </c>
      <c r="C99" s="79" t="s">
        <v>197</v>
      </c>
      <c r="D99" s="47">
        <f>595600+124400</f>
        <v>720000</v>
      </c>
      <c r="E99" s="47">
        <v>13300</v>
      </c>
      <c r="F99" s="49">
        <f t="shared" si="2"/>
        <v>706700</v>
      </c>
    </row>
    <row r="100" spans="1:6" ht="45">
      <c r="A100" s="51" t="s">
        <v>195</v>
      </c>
      <c r="B100" s="45" t="s">
        <v>10</v>
      </c>
      <c r="C100" s="79" t="s">
        <v>198</v>
      </c>
      <c r="D100" s="47" t="s">
        <v>55</v>
      </c>
      <c r="E100" s="47">
        <v>455000</v>
      </c>
      <c r="F100" s="49" t="str">
        <f t="shared" si="2"/>
        <v>-</v>
      </c>
    </row>
    <row r="101" spans="1:6" ht="22.5">
      <c r="A101" s="51" t="s">
        <v>199</v>
      </c>
      <c r="B101" s="45" t="s">
        <v>10</v>
      </c>
      <c r="C101" s="79" t="s">
        <v>200</v>
      </c>
      <c r="D101" s="47" t="s">
        <v>55</v>
      </c>
      <c r="E101" s="47">
        <v>27535.2</v>
      </c>
      <c r="F101" s="49" t="str">
        <f t="shared" si="2"/>
        <v>-</v>
      </c>
    </row>
    <row r="102" spans="1:6" ht="33.75">
      <c r="A102" s="51" t="s">
        <v>201</v>
      </c>
      <c r="B102" s="45" t="s">
        <v>10</v>
      </c>
      <c r="C102" s="79" t="s">
        <v>202</v>
      </c>
      <c r="D102" s="47" t="s">
        <v>55</v>
      </c>
      <c r="E102" s="47">
        <v>27535.2</v>
      </c>
      <c r="F102" s="49" t="str">
        <f t="shared" si="2"/>
        <v>-</v>
      </c>
    </row>
    <row r="103" spans="1:6" ht="12.75">
      <c r="A103" s="51" t="s">
        <v>203</v>
      </c>
      <c r="B103" s="45" t="s">
        <v>10</v>
      </c>
      <c r="C103" s="79" t="s">
        <v>204</v>
      </c>
      <c r="D103" s="47" t="s">
        <v>55</v>
      </c>
      <c r="E103" s="47">
        <v>39556.38</v>
      </c>
      <c r="F103" s="49" t="str">
        <f t="shared" si="2"/>
        <v>-</v>
      </c>
    </row>
    <row r="104" spans="1:6" ht="12.75">
      <c r="A104" s="51" t="s">
        <v>205</v>
      </c>
      <c r="B104" s="45" t="s">
        <v>10</v>
      </c>
      <c r="C104" s="79" t="s">
        <v>206</v>
      </c>
      <c r="D104" s="47" t="s">
        <v>55</v>
      </c>
      <c r="E104" s="47">
        <v>39556.38</v>
      </c>
      <c r="F104" s="49" t="str">
        <f t="shared" si="2"/>
        <v>-</v>
      </c>
    </row>
    <row r="105" spans="1:6" ht="22.5">
      <c r="A105" s="51" t="s">
        <v>207</v>
      </c>
      <c r="B105" s="45" t="s">
        <v>10</v>
      </c>
      <c r="C105" s="79" t="s">
        <v>208</v>
      </c>
      <c r="D105" s="47" t="s">
        <v>55</v>
      </c>
      <c r="E105" s="47">
        <v>39556.38</v>
      </c>
      <c r="F105" s="49" t="str">
        <f t="shared" si="2"/>
        <v>-</v>
      </c>
    </row>
    <row r="106" spans="1:6" ht="12.75">
      <c r="A106" s="51" t="s">
        <v>209</v>
      </c>
      <c r="B106" s="45" t="s">
        <v>10</v>
      </c>
      <c r="C106" s="79" t="s">
        <v>210</v>
      </c>
      <c r="D106" s="47">
        <f>D107</f>
        <v>128400100</v>
      </c>
      <c r="E106" s="47">
        <v>127223119.63</v>
      </c>
      <c r="F106" s="49">
        <f t="shared" si="2"/>
        <v>1176980.3700000048</v>
      </c>
    </row>
    <row r="107" spans="1:6" ht="33.75">
      <c r="A107" s="51" t="s">
        <v>211</v>
      </c>
      <c r="B107" s="45" t="s">
        <v>10</v>
      </c>
      <c r="C107" s="79" t="s">
        <v>212</v>
      </c>
      <c r="D107" s="47">
        <f>D108+D111</f>
        <v>128400100</v>
      </c>
      <c r="E107" s="47">
        <v>127223119.63</v>
      </c>
      <c r="F107" s="49">
        <f t="shared" si="2"/>
        <v>1176980.3700000048</v>
      </c>
    </row>
    <row r="108" spans="1:6" ht="22.5">
      <c r="A108" s="51" t="s">
        <v>213</v>
      </c>
      <c r="B108" s="45" t="s">
        <v>10</v>
      </c>
      <c r="C108" s="79" t="s">
        <v>214</v>
      </c>
      <c r="D108" s="47">
        <v>200</v>
      </c>
      <c r="E108" s="47">
        <v>200</v>
      </c>
      <c r="F108" s="49" t="str">
        <f t="shared" si="2"/>
        <v>-</v>
      </c>
    </row>
    <row r="109" spans="1:6" ht="33.75">
      <c r="A109" s="51" t="s">
        <v>215</v>
      </c>
      <c r="B109" s="45" t="s">
        <v>10</v>
      </c>
      <c r="C109" s="79" t="s">
        <v>216</v>
      </c>
      <c r="D109" s="47">
        <v>200</v>
      </c>
      <c r="E109" s="47">
        <v>200</v>
      </c>
      <c r="F109" s="49" t="str">
        <f t="shared" si="2"/>
        <v>-</v>
      </c>
    </row>
    <row r="110" spans="1:6" ht="33.75">
      <c r="A110" s="51" t="s">
        <v>217</v>
      </c>
      <c r="B110" s="45" t="s">
        <v>10</v>
      </c>
      <c r="C110" s="79" t="s">
        <v>218</v>
      </c>
      <c r="D110" s="47">
        <v>200</v>
      </c>
      <c r="E110" s="47">
        <v>200</v>
      </c>
      <c r="F110" s="49" t="str">
        <f t="shared" si="2"/>
        <v>-</v>
      </c>
    </row>
    <row r="111" spans="1:6" ht="12.75">
      <c r="A111" s="51" t="s">
        <v>219</v>
      </c>
      <c r="B111" s="45" t="s">
        <v>10</v>
      </c>
      <c r="C111" s="79" t="s">
        <v>220</v>
      </c>
      <c r="D111" s="47">
        <f>129963700-941300-622500</f>
        <v>128399900</v>
      </c>
      <c r="E111" s="47">
        <v>127222919.63</v>
      </c>
      <c r="F111" s="49">
        <f t="shared" si="2"/>
        <v>1176980.3700000048</v>
      </c>
    </row>
    <row r="112" spans="1:6" ht="22.5">
      <c r="A112" s="51" t="s">
        <v>221</v>
      </c>
      <c r="B112" s="45" t="s">
        <v>10</v>
      </c>
      <c r="C112" s="79" t="s">
        <v>222</v>
      </c>
      <c r="D112" s="47">
        <f>129963700-941300-622500</f>
        <v>128399900</v>
      </c>
      <c r="E112" s="47">
        <v>127222919.63</v>
      </c>
      <c r="F112" s="49">
        <f t="shared" si="2"/>
        <v>1176980.3700000048</v>
      </c>
    </row>
    <row r="113" spans="1:6" ht="23.25" thickBot="1">
      <c r="A113" s="51" t="s">
        <v>223</v>
      </c>
      <c r="B113" s="45" t="s">
        <v>10</v>
      </c>
      <c r="C113" s="79" t="s">
        <v>224</v>
      </c>
      <c r="D113" s="47">
        <f>129963700-941300-622500</f>
        <v>128399900</v>
      </c>
      <c r="E113" s="47">
        <v>127222919.63</v>
      </c>
      <c r="F113" s="49">
        <f t="shared" si="2"/>
        <v>1176980.3700000048</v>
      </c>
    </row>
    <row r="114" spans="1:6" ht="12.75" customHeight="1">
      <c r="A114" s="52"/>
      <c r="B114" s="53"/>
      <c r="C114" s="53"/>
      <c r="D114" s="24"/>
      <c r="E114" s="24"/>
      <c r="F114" s="24"/>
    </row>
  </sheetData>
  <sheetProtection/>
  <mergeCells count="12"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  <mergeCell ref="F11:F17"/>
  </mergeCells>
  <conditionalFormatting sqref="F19">
    <cfRule type="cellIs" priority="95" dxfId="299" operator="equal" stopIfTrue="1">
      <formula>0</formula>
    </cfRule>
  </conditionalFormatting>
  <conditionalFormatting sqref="F20">
    <cfRule type="cellIs" priority="94" dxfId="299" operator="equal" stopIfTrue="1">
      <formula>0</formula>
    </cfRule>
  </conditionalFormatting>
  <conditionalFormatting sqref="F21">
    <cfRule type="cellIs" priority="93" dxfId="299" operator="equal" stopIfTrue="1">
      <formula>0</formula>
    </cfRule>
  </conditionalFormatting>
  <conditionalFormatting sqref="F22">
    <cfRule type="cellIs" priority="92" dxfId="299" operator="equal" stopIfTrue="1">
      <formula>0</formula>
    </cfRule>
  </conditionalFormatting>
  <conditionalFormatting sqref="F23">
    <cfRule type="cellIs" priority="91" dxfId="299" operator="equal" stopIfTrue="1">
      <formula>0</formula>
    </cfRule>
  </conditionalFormatting>
  <conditionalFormatting sqref="F24">
    <cfRule type="cellIs" priority="90" dxfId="299" operator="equal" stopIfTrue="1">
      <formula>0</formula>
    </cfRule>
  </conditionalFormatting>
  <conditionalFormatting sqref="F25">
    <cfRule type="cellIs" priority="89" dxfId="299" operator="equal" stopIfTrue="1">
      <formula>0</formula>
    </cfRule>
  </conditionalFormatting>
  <conditionalFormatting sqref="F26">
    <cfRule type="cellIs" priority="88" dxfId="299" operator="equal" stopIfTrue="1">
      <formula>0</formula>
    </cfRule>
  </conditionalFormatting>
  <conditionalFormatting sqref="F27">
    <cfRule type="cellIs" priority="87" dxfId="299" operator="equal" stopIfTrue="1">
      <formula>0</formula>
    </cfRule>
  </conditionalFormatting>
  <conditionalFormatting sqref="F28">
    <cfRule type="cellIs" priority="86" dxfId="299" operator="equal" stopIfTrue="1">
      <formula>0</formula>
    </cfRule>
  </conditionalFormatting>
  <conditionalFormatting sqref="F29">
    <cfRule type="cellIs" priority="85" dxfId="299" operator="equal" stopIfTrue="1">
      <formula>0</formula>
    </cfRule>
  </conditionalFormatting>
  <conditionalFormatting sqref="F30">
    <cfRule type="cellIs" priority="84" dxfId="299" operator="equal" stopIfTrue="1">
      <formula>0</formula>
    </cfRule>
  </conditionalFormatting>
  <conditionalFormatting sqref="F31">
    <cfRule type="cellIs" priority="83" dxfId="299" operator="equal" stopIfTrue="1">
      <formula>0</formula>
    </cfRule>
  </conditionalFormatting>
  <conditionalFormatting sqref="F32">
    <cfRule type="cellIs" priority="82" dxfId="299" operator="equal" stopIfTrue="1">
      <formula>0</formula>
    </cfRule>
  </conditionalFormatting>
  <conditionalFormatting sqref="F33">
    <cfRule type="cellIs" priority="81" dxfId="299" operator="equal" stopIfTrue="1">
      <formula>0</formula>
    </cfRule>
  </conditionalFormatting>
  <conditionalFormatting sqref="F34">
    <cfRule type="cellIs" priority="80" dxfId="299" operator="equal" stopIfTrue="1">
      <formula>0</formula>
    </cfRule>
  </conditionalFormatting>
  <conditionalFormatting sqref="F35">
    <cfRule type="cellIs" priority="79" dxfId="299" operator="equal" stopIfTrue="1">
      <formula>0</formula>
    </cfRule>
  </conditionalFormatting>
  <conditionalFormatting sqref="F36">
    <cfRule type="cellIs" priority="78" dxfId="299" operator="equal" stopIfTrue="1">
      <formula>0</formula>
    </cfRule>
  </conditionalFormatting>
  <conditionalFormatting sqref="F37">
    <cfRule type="cellIs" priority="77" dxfId="299" operator="equal" stopIfTrue="1">
      <formula>0</formula>
    </cfRule>
  </conditionalFormatting>
  <conditionalFormatting sqref="F38">
    <cfRule type="cellIs" priority="76" dxfId="299" operator="equal" stopIfTrue="1">
      <formula>0</formula>
    </cfRule>
  </conditionalFormatting>
  <conditionalFormatting sqref="F39">
    <cfRule type="cellIs" priority="75" dxfId="299" operator="equal" stopIfTrue="1">
      <formula>0</formula>
    </cfRule>
  </conditionalFormatting>
  <conditionalFormatting sqref="F40">
    <cfRule type="cellIs" priority="74" dxfId="299" operator="equal" stopIfTrue="1">
      <formula>0</formula>
    </cfRule>
  </conditionalFormatting>
  <conditionalFormatting sqref="F41">
    <cfRule type="cellIs" priority="73" dxfId="299" operator="equal" stopIfTrue="1">
      <formula>0</formula>
    </cfRule>
  </conditionalFormatting>
  <conditionalFormatting sqref="F42">
    <cfRule type="cellIs" priority="72" dxfId="299" operator="equal" stopIfTrue="1">
      <formula>0</formula>
    </cfRule>
  </conditionalFormatting>
  <conditionalFormatting sqref="F43">
    <cfRule type="cellIs" priority="71" dxfId="299" operator="equal" stopIfTrue="1">
      <formula>0</formula>
    </cfRule>
  </conditionalFormatting>
  <conditionalFormatting sqref="F44">
    <cfRule type="cellIs" priority="70" dxfId="299" operator="equal" stopIfTrue="1">
      <formula>0</formula>
    </cfRule>
  </conditionalFormatting>
  <conditionalFormatting sqref="F45">
    <cfRule type="cellIs" priority="69" dxfId="299" operator="equal" stopIfTrue="1">
      <formula>0</formula>
    </cfRule>
  </conditionalFormatting>
  <conditionalFormatting sqref="F46">
    <cfRule type="cellIs" priority="68" dxfId="299" operator="equal" stopIfTrue="1">
      <formula>0</formula>
    </cfRule>
  </conditionalFormatting>
  <conditionalFormatting sqref="F47">
    <cfRule type="cellIs" priority="67" dxfId="299" operator="equal" stopIfTrue="1">
      <formula>0</formula>
    </cfRule>
  </conditionalFormatting>
  <conditionalFormatting sqref="F48">
    <cfRule type="cellIs" priority="66" dxfId="299" operator="equal" stopIfTrue="1">
      <formula>0</formula>
    </cfRule>
  </conditionalFormatting>
  <conditionalFormatting sqref="F49">
    <cfRule type="cellIs" priority="65" dxfId="299" operator="equal" stopIfTrue="1">
      <formula>0</formula>
    </cfRule>
  </conditionalFormatting>
  <conditionalFormatting sqref="F50">
    <cfRule type="cellIs" priority="64" dxfId="299" operator="equal" stopIfTrue="1">
      <formula>0</formula>
    </cfRule>
  </conditionalFormatting>
  <conditionalFormatting sqref="F51">
    <cfRule type="cellIs" priority="63" dxfId="299" operator="equal" stopIfTrue="1">
      <formula>0</formula>
    </cfRule>
  </conditionalFormatting>
  <conditionalFormatting sqref="F52">
    <cfRule type="cellIs" priority="62" dxfId="299" operator="equal" stopIfTrue="1">
      <formula>0</formula>
    </cfRule>
  </conditionalFormatting>
  <conditionalFormatting sqref="F53">
    <cfRule type="cellIs" priority="61" dxfId="299" operator="equal" stopIfTrue="1">
      <formula>0</formula>
    </cfRule>
  </conditionalFormatting>
  <conditionalFormatting sqref="F54">
    <cfRule type="cellIs" priority="60" dxfId="299" operator="equal" stopIfTrue="1">
      <formula>0</formula>
    </cfRule>
  </conditionalFormatting>
  <conditionalFormatting sqref="F55">
    <cfRule type="cellIs" priority="59" dxfId="299" operator="equal" stopIfTrue="1">
      <formula>0</formula>
    </cfRule>
  </conditionalFormatting>
  <conditionalFormatting sqref="F56">
    <cfRule type="cellIs" priority="58" dxfId="299" operator="equal" stopIfTrue="1">
      <formula>0</formula>
    </cfRule>
  </conditionalFormatting>
  <conditionalFormatting sqref="F57">
    <cfRule type="cellIs" priority="57" dxfId="299" operator="equal" stopIfTrue="1">
      <formula>0</formula>
    </cfRule>
  </conditionalFormatting>
  <conditionalFormatting sqref="F58">
    <cfRule type="cellIs" priority="56" dxfId="299" operator="equal" stopIfTrue="1">
      <formula>0</formula>
    </cfRule>
  </conditionalFormatting>
  <conditionalFormatting sqref="F59">
    <cfRule type="cellIs" priority="55" dxfId="299" operator="equal" stopIfTrue="1">
      <formula>0</formula>
    </cfRule>
  </conditionalFormatting>
  <conditionalFormatting sqref="F60">
    <cfRule type="cellIs" priority="54" dxfId="299" operator="equal" stopIfTrue="1">
      <formula>0</formula>
    </cfRule>
  </conditionalFormatting>
  <conditionalFormatting sqref="F61">
    <cfRule type="cellIs" priority="53" dxfId="299" operator="equal" stopIfTrue="1">
      <formula>0</formula>
    </cfRule>
  </conditionalFormatting>
  <conditionalFormatting sqref="F62">
    <cfRule type="cellIs" priority="52" dxfId="299" operator="equal" stopIfTrue="1">
      <formula>0</formula>
    </cfRule>
  </conditionalFormatting>
  <conditionalFormatting sqref="F63">
    <cfRule type="cellIs" priority="51" dxfId="299" operator="equal" stopIfTrue="1">
      <formula>0</formula>
    </cfRule>
  </conditionalFormatting>
  <conditionalFormatting sqref="F64">
    <cfRule type="cellIs" priority="50" dxfId="299" operator="equal" stopIfTrue="1">
      <formula>0</formula>
    </cfRule>
  </conditionalFormatting>
  <conditionalFormatting sqref="F65">
    <cfRule type="cellIs" priority="49" dxfId="299" operator="equal" stopIfTrue="1">
      <formula>0</formula>
    </cfRule>
  </conditionalFormatting>
  <conditionalFormatting sqref="F66">
    <cfRule type="cellIs" priority="48" dxfId="299" operator="equal" stopIfTrue="1">
      <formula>0</formula>
    </cfRule>
  </conditionalFormatting>
  <conditionalFormatting sqref="F67">
    <cfRule type="cellIs" priority="47" dxfId="299" operator="equal" stopIfTrue="1">
      <formula>0</formula>
    </cfRule>
  </conditionalFormatting>
  <conditionalFormatting sqref="F68">
    <cfRule type="cellIs" priority="46" dxfId="299" operator="equal" stopIfTrue="1">
      <formula>0</formula>
    </cfRule>
  </conditionalFormatting>
  <conditionalFormatting sqref="F69">
    <cfRule type="cellIs" priority="45" dxfId="299" operator="equal" stopIfTrue="1">
      <formula>0</formula>
    </cfRule>
  </conditionalFormatting>
  <conditionalFormatting sqref="F70">
    <cfRule type="cellIs" priority="44" dxfId="299" operator="equal" stopIfTrue="1">
      <formula>0</formula>
    </cfRule>
  </conditionalFormatting>
  <conditionalFormatting sqref="F71">
    <cfRule type="cellIs" priority="43" dxfId="299" operator="equal" stopIfTrue="1">
      <formula>0</formula>
    </cfRule>
  </conditionalFormatting>
  <conditionalFormatting sqref="F72">
    <cfRule type="cellIs" priority="42" dxfId="299" operator="equal" stopIfTrue="1">
      <formula>0</formula>
    </cfRule>
  </conditionalFormatting>
  <conditionalFormatting sqref="F73">
    <cfRule type="cellIs" priority="41" dxfId="299" operator="equal" stopIfTrue="1">
      <formula>0</formula>
    </cfRule>
  </conditionalFormatting>
  <conditionalFormatting sqref="F74">
    <cfRule type="cellIs" priority="40" dxfId="299" operator="equal" stopIfTrue="1">
      <formula>0</formula>
    </cfRule>
  </conditionalFormatting>
  <conditionalFormatting sqref="F75">
    <cfRule type="cellIs" priority="39" dxfId="299" operator="equal" stopIfTrue="1">
      <formula>0</formula>
    </cfRule>
  </conditionalFormatting>
  <conditionalFormatting sqref="F76">
    <cfRule type="cellIs" priority="38" dxfId="299" operator="equal" stopIfTrue="1">
      <formula>0</formula>
    </cfRule>
  </conditionalFormatting>
  <conditionalFormatting sqref="F77">
    <cfRule type="cellIs" priority="37" dxfId="299" operator="equal" stopIfTrue="1">
      <formula>0</formula>
    </cfRule>
  </conditionalFormatting>
  <conditionalFormatting sqref="F78">
    <cfRule type="cellIs" priority="36" dxfId="299" operator="equal" stopIfTrue="1">
      <formula>0</formula>
    </cfRule>
  </conditionalFormatting>
  <conditionalFormatting sqref="F79">
    <cfRule type="cellIs" priority="35" dxfId="299" operator="equal" stopIfTrue="1">
      <formula>0</formula>
    </cfRule>
  </conditionalFormatting>
  <conditionalFormatting sqref="F80">
    <cfRule type="cellIs" priority="34" dxfId="299" operator="equal" stopIfTrue="1">
      <formula>0</formula>
    </cfRule>
  </conditionalFormatting>
  <conditionalFormatting sqref="F81">
    <cfRule type="cellIs" priority="33" dxfId="299" operator="equal" stopIfTrue="1">
      <formula>0</formula>
    </cfRule>
  </conditionalFormatting>
  <conditionalFormatting sqref="F82">
    <cfRule type="cellIs" priority="32" dxfId="299" operator="equal" stopIfTrue="1">
      <formula>0</formula>
    </cfRule>
  </conditionalFormatting>
  <conditionalFormatting sqref="F83">
    <cfRule type="cellIs" priority="31" dxfId="299" operator="equal" stopIfTrue="1">
      <formula>0</formula>
    </cfRule>
  </conditionalFormatting>
  <conditionalFormatting sqref="F84">
    <cfRule type="cellIs" priority="30" dxfId="299" operator="equal" stopIfTrue="1">
      <formula>0</formula>
    </cfRule>
  </conditionalFormatting>
  <conditionalFormatting sqref="F85">
    <cfRule type="cellIs" priority="29" dxfId="299" operator="equal" stopIfTrue="1">
      <formula>0</formula>
    </cfRule>
  </conditionalFormatting>
  <conditionalFormatting sqref="F86">
    <cfRule type="cellIs" priority="28" dxfId="299" operator="equal" stopIfTrue="1">
      <formula>0</formula>
    </cfRule>
  </conditionalFormatting>
  <conditionalFormatting sqref="F87">
    <cfRule type="cellIs" priority="27" dxfId="299" operator="equal" stopIfTrue="1">
      <formula>0</formula>
    </cfRule>
  </conditionalFormatting>
  <conditionalFormatting sqref="F88">
    <cfRule type="cellIs" priority="26" dxfId="299" operator="equal" stopIfTrue="1">
      <formula>0</formula>
    </cfRule>
  </conditionalFormatting>
  <conditionalFormatting sqref="F89">
    <cfRule type="cellIs" priority="25" dxfId="299" operator="equal" stopIfTrue="1">
      <formula>0</formula>
    </cfRule>
  </conditionalFormatting>
  <conditionalFormatting sqref="F90">
    <cfRule type="cellIs" priority="24" dxfId="299" operator="equal" stopIfTrue="1">
      <formula>0</formula>
    </cfRule>
  </conditionalFormatting>
  <conditionalFormatting sqref="F91">
    <cfRule type="cellIs" priority="23" dxfId="299" operator="equal" stopIfTrue="1">
      <formula>0</formula>
    </cfRule>
  </conditionalFormatting>
  <conditionalFormatting sqref="F92">
    <cfRule type="cellIs" priority="22" dxfId="299" operator="equal" stopIfTrue="1">
      <formula>0</formula>
    </cfRule>
  </conditionalFormatting>
  <conditionalFormatting sqref="F93">
    <cfRule type="cellIs" priority="21" dxfId="299" operator="equal" stopIfTrue="1">
      <formula>0</formula>
    </cfRule>
  </conditionalFormatting>
  <conditionalFormatting sqref="F94">
    <cfRule type="cellIs" priority="20" dxfId="299" operator="equal" stopIfTrue="1">
      <formula>0</formula>
    </cfRule>
  </conditionalFormatting>
  <conditionalFormatting sqref="F95">
    <cfRule type="cellIs" priority="19" dxfId="299" operator="equal" stopIfTrue="1">
      <formula>0</formula>
    </cfRule>
  </conditionalFormatting>
  <conditionalFormatting sqref="F96">
    <cfRule type="cellIs" priority="18" dxfId="299" operator="equal" stopIfTrue="1">
      <formula>0</formula>
    </cfRule>
  </conditionalFormatting>
  <conditionalFormatting sqref="F97">
    <cfRule type="cellIs" priority="17" dxfId="299" operator="equal" stopIfTrue="1">
      <formula>0</formula>
    </cfRule>
  </conditionalFormatting>
  <conditionalFormatting sqref="F98">
    <cfRule type="cellIs" priority="16" dxfId="299" operator="equal" stopIfTrue="1">
      <formula>0</formula>
    </cfRule>
  </conditionalFormatting>
  <conditionalFormatting sqref="F99">
    <cfRule type="cellIs" priority="15" dxfId="299" operator="equal" stopIfTrue="1">
      <formula>0</formula>
    </cfRule>
  </conditionalFormatting>
  <conditionalFormatting sqref="F100">
    <cfRule type="cellIs" priority="14" dxfId="299" operator="equal" stopIfTrue="1">
      <formula>0</formula>
    </cfRule>
  </conditionalFormatting>
  <conditionalFormatting sqref="F101">
    <cfRule type="cellIs" priority="13" dxfId="299" operator="equal" stopIfTrue="1">
      <formula>0</formula>
    </cfRule>
  </conditionalFormatting>
  <conditionalFormatting sqref="F102">
    <cfRule type="cellIs" priority="12" dxfId="299" operator="equal" stopIfTrue="1">
      <formula>0</formula>
    </cfRule>
  </conditionalFormatting>
  <conditionalFormatting sqref="F103">
    <cfRule type="cellIs" priority="11" dxfId="299" operator="equal" stopIfTrue="1">
      <formula>0</formula>
    </cfRule>
  </conditionalFormatting>
  <conditionalFormatting sqref="F104">
    <cfRule type="cellIs" priority="10" dxfId="299" operator="equal" stopIfTrue="1">
      <formula>0</formula>
    </cfRule>
  </conditionalFormatting>
  <conditionalFormatting sqref="F105">
    <cfRule type="cellIs" priority="9" dxfId="299" operator="equal" stopIfTrue="1">
      <formula>0</formula>
    </cfRule>
  </conditionalFormatting>
  <conditionalFormatting sqref="F106">
    <cfRule type="cellIs" priority="8" dxfId="299" operator="equal" stopIfTrue="1">
      <formula>0</formula>
    </cfRule>
  </conditionalFormatting>
  <conditionalFormatting sqref="F107">
    <cfRule type="cellIs" priority="7" dxfId="299" operator="equal" stopIfTrue="1">
      <formula>0</formula>
    </cfRule>
  </conditionalFormatting>
  <conditionalFormatting sqref="F108">
    <cfRule type="cellIs" priority="6" dxfId="299" operator="equal" stopIfTrue="1">
      <formula>0</formula>
    </cfRule>
  </conditionalFormatting>
  <conditionalFormatting sqref="F109">
    <cfRule type="cellIs" priority="5" dxfId="299" operator="equal" stopIfTrue="1">
      <formula>0</formula>
    </cfRule>
  </conditionalFormatting>
  <conditionalFormatting sqref="F110">
    <cfRule type="cellIs" priority="4" dxfId="299" operator="equal" stopIfTrue="1">
      <formula>0</formula>
    </cfRule>
  </conditionalFormatting>
  <conditionalFormatting sqref="F111">
    <cfRule type="cellIs" priority="3" dxfId="299" operator="equal" stopIfTrue="1">
      <formula>0</formula>
    </cfRule>
  </conditionalFormatting>
  <conditionalFormatting sqref="F112">
    <cfRule type="cellIs" priority="2" dxfId="299" operator="equal" stopIfTrue="1">
      <formula>0</formula>
    </cfRule>
  </conditionalFormatting>
  <conditionalFormatting sqref="F113">
    <cfRule type="cellIs" priority="1" dxfId="299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212"/>
  <sheetViews>
    <sheetView showGridLines="0" zoomScalePageLayoutView="0" workbookViewId="0" topLeftCell="A117">
      <selection activeCell="D127" sqref="D127:E127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40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7" t="s">
        <v>21</v>
      </c>
      <c r="B2" s="117"/>
      <c r="C2" s="117"/>
      <c r="D2" s="117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18" t="s">
        <v>4</v>
      </c>
      <c r="B4" s="103" t="s">
        <v>11</v>
      </c>
      <c r="C4" s="121" t="s">
        <v>25</v>
      </c>
      <c r="D4" s="106" t="s">
        <v>17</v>
      </c>
      <c r="E4" s="123" t="s">
        <v>12</v>
      </c>
      <c r="F4" s="109" t="s">
        <v>15</v>
      </c>
    </row>
    <row r="5" spans="1:6" ht="5.25" customHeight="1">
      <c r="A5" s="119"/>
      <c r="B5" s="104"/>
      <c r="C5" s="122"/>
      <c r="D5" s="107"/>
      <c r="E5" s="124"/>
      <c r="F5" s="110"/>
    </row>
    <row r="6" spans="1:6" ht="9" customHeight="1">
      <c r="A6" s="119"/>
      <c r="B6" s="104"/>
      <c r="C6" s="122"/>
      <c r="D6" s="107"/>
      <c r="E6" s="124"/>
      <c r="F6" s="110"/>
    </row>
    <row r="7" spans="1:6" ht="6" customHeight="1">
      <c r="A7" s="119"/>
      <c r="B7" s="104"/>
      <c r="C7" s="122"/>
      <c r="D7" s="107"/>
      <c r="E7" s="124"/>
      <c r="F7" s="110"/>
    </row>
    <row r="8" spans="1:6" ht="6" customHeight="1">
      <c r="A8" s="119"/>
      <c r="B8" s="104"/>
      <c r="C8" s="122"/>
      <c r="D8" s="107"/>
      <c r="E8" s="124"/>
      <c r="F8" s="110"/>
    </row>
    <row r="9" spans="1:6" ht="10.5" customHeight="1">
      <c r="A9" s="119"/>
      <c r="B9" s="104"/>
      <c r="C9" s="122"/>
      <c r="D9" s="107"/>
      <c r="E9" s="124"/>
      <c r="F9" s="110"/>
    </row>
    <row r="10" spans="1:6" ht="3.75" customHeight="1" hidden="1">
      <c r="A10" s="119"/>
      <c r="B10" s="104"/>
      <c r="C10" s="74"/>
      <c r="D10" s="107"/>
      <c r="E10" s="27"/>
      <c r="F10" s="32"/>
    </row>
    <row r="11" spans="1:6" ht="12.75" customHeight="1" hidden="1">
      <c r="A11" s="120"/>
      <c r="B11" s="105"/>
      <c r="C11" s="75"/>
      <c r="D11" s="108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5" t="s">
        <v>225</v>
      </c>
      <c r="B13" s="86" t="s">
        <v>226</v>
      </c>
      <c r="C13" s="87" t="s">
        <v>227</v>
      </c>
      <c r="D13" s="88">
        <f>D15+D201</f>
        <v>210236300</v>
      </c>
      <c r="E13" s="89">
        <f>208310183.49+20961</f>
        <v>208331144.49</v>
      </c>
      <c r="F13" s="90">
        <f>IF(OR(D13="-",E13&gt;=D13),"-",D13-IF(E13="-",0,E13))</f>
        <v>1905155.5099999905</v>
      </c>
    </row>
    <row r="14" spans="1:6" ht="12.75">
      <c r="A14" s="91" t="s">
        <v>44</v>
      </c>
      <c r="B14" s="59"/>
      <c r="C14" s="80"/>
      <c r="D14" s="83"/>
      <c r="E14" s="60"/>
      <c r="F14" s="61"/>
    </row>
    <row r="15" spans="1:6" ht="33.75">
      <c r="A15" s="42" t="s">
        <v>33</v>
      </c>
      <c r="B15" s="66" t="s">
        <v>226</v>
      </c>
      <c r="C15" s="77" t="s">
        <v>228</v>
      </c>
      <c r="D15" s="40">
        <v>208802600</v>
      </c>
      <c r="E15" s="58">
        <f>206930205.07+20961</f>
        <v>206951166.07</v>
      </c>
      <c r="F15" s="43">
        <f aca="true" t="shared" si="0" ref="F15:F46">IF(OR(D15="-",E15&gt;=D15),"-",D15-IF(E15="-",0,E15))</f>
        <v>1851433.9300000072</v>
      </c>
    </row>
    <row r="16" spans="1:6" ht="12.75">
      <c r="A16" s="85" t="s">
        <v>229</v>
      </c>
      <c r="B16" s="86" t="s">
        <v>226</v>
      </c>
      <c r="C16" s="87" t="s">
        <v>230</v>
      </c>
      <c r="D16" s="98">
        <f>D17+D24+D38+D43+D48</f>
        <v>19296800</v>
      </c>
      <c r="E16" s="89">
        <v>19006129.87</v>
      </c>
      <c r="F16" s="90">
        <f t="shared" si="0"/>
        <v>290670.12999999896</v>
      </c>
    </row>
    <row r="17" spans="1:6" ht="22.5">
      <c r="A17" s="42" t="s">
        <v>231</v>
      </c>
      <c r="B17" s="66" t="s">
        <v>226</v>
      </c>
      <c r="C17" s="77" t="s">
        <v>232</v>
      </c>
      <c r="D17" s="40">
        <v>1129100</v>
      </c>
      <c r="E17" s="58">
        <v>1127580.92</v>
      </c>
      <c r="F17" s="43">
        <f t="shared" si="0"/>
        <v>1519.0800000000745</v>
      </c>
    </row>
    <row r="18" spans="1:6" ht="22.5">
      <c r="A18" s="42" t="s">
        <v>233</v>
      </c>
      <c r="B18" s="66" t="s">
        <v>226</v>
      </c>
      <c r="C18" s="77" t="s">
        <v>234</v>
      </c>
      <c r="D18" s="40">
        <v>1129100</v>
      </c>
      <c r="E18" s="58">
        <v>1127580.92</v>
      </c>
      <c r="F18" s="43">
        <f t="shared" si="0"/>
        <v>1519.0800000000745</v>
      </c>
    </row>
    <row r="19" spans="1:6" ht="12.75">
      <c r="A19" s="42" t="s">
        <v>235</v>
      </c>
      <c r="B19" s="66" t="s">
        <v>226</v>
      </c>
      <c r="C19" s="77" t="s">
        <v>236</v>
      </c>
      <c r="D19" s="40">
        <v>1129100</v>
      </c>
      <c r="E19" s="58">
        <v>1127580.92</v>
      </c>
      <c r="F19" s="43">
        <f t="shared" si="0"/>
        <v>1519.0800000000745</v>
      </c>
    </row>
    <row r="20" spans="1:6" ht="56.25">
      <c r="A20" s="42" t="s">
        <v>237</v>
      </c>
      <c r="B20" s="66" t="s">
        <v>226</v>
      </c>
      <c r="C20" s="77" t="s">
        <v>238</v>
      </c>
      <c r="D20" s="40">
        <v>1129100</v>
      </c>
      <c r="E20" s="58">
        <v>1127580.92</v>
      </c>
      <c r="F20" s="43">
        <f t="shared" si="0"/>
        <v>1519.0800000000745</v>
      </c>
    </row>
    <row r="21" spans="1:6" ht="22.5">
      <c r="A21" s="42" t="s">
        <v>239</v>
      </c>
      <c r="B21" s="66" t="s">
        <v>226</v>
      </c>
      <c r="C21" s="77" t="s">
        <v>240</v>
      </c>
      <c r="D21" s="40">
        <v>828300</v>
      </c>
      <c r="E21" s="58">
        <v>826833.71</v>
      </c>
      <c r="F21" s="43">
        <f t="shared" si="0"/>
        <v>1466.2900000000373</v>
      </c>
    </row>
    <row r="22" spans="1:6" ht="33.75">
      <c r="A22" s="42" t="s">
        <v>241</v>
      </c>
      <c r="B22" s="66" t="s">
        <v>226</v>
      </c>
      <c r="C22" s="77" t="s">
        <v>242</v>
      </c>
      <c r="D22" s="40">
        <v>50800</v>
      </c>
      <c r="E22" s="58">
        <v>50756</v>
      </c>
      <c r="F22" s="43">
        <f t="shared" si="0"/>
        <v>44</v>
      </c>
    </row>
    <row r="23" spans="1:6" ht="33.75">
      <c r="A23" s="42" t="s">
        <v>243</v>
      </c>
      <c r="B23" s="66" t="s">
        <v>226</v>
      </c>
      <c r="C23" s="77" t="s">
        <v>244</v>
      </c>
      <c r="D23" s="40">
        <v>250000</v>
      </c>
      <c r="E23" s="58">
        <v>249991.21</v>
      </c>
      <c r="F23" s="43">
        <f t="shared" si="0"/>
        <v>8.790000000008149</v>
      </c>
    </row>
    <row r="24" spans="1:6" ht="45">
      <c r="A24" s="42" t="s">
        <v>245</v>
      </c>
      <c r="B24" s="66" t="s">
        <v>226</v>
      </c>
      <c r="C24" s="77" t="s">
        <v>246</v>
      </c>
      <c r="D24" s="40">
        <v>13841400</v>
      </c>
      <c r="E24" s="58">
        <v>13793211.74</v>
      </c>
      <c r="F24" s="43">
        <f t="shared" si="0"/>
        <v>48188.25999999978</v>
      </c>
    </row>
    <row r="25" spans="1:6" ht="22.5">
      <c r="A25" s="42" t="s">
        <v>247</v>
      </c>
      <c r="B25" s="66" t="s">
        <v>226</v>
      </c>
      <c r="C25" s="77" t="s">
        <v>248</v>
      </c>
      <c r="D25" s="40">
        <v>13841200</v>
      </c>
      <c r="E25" s="58">
        <v>13793011.74</v>
      </c>
      <c r="F25" s="43">
        <f t="shared" si="0"/>
        <v>48188.25999999978</v>
      </c>
    </row>
    <row r="26" spans="1:6" ht="12.75">
      <c r="A26" s="42" t="s">
        <v>249</v>
      </c>
      <c r="B26" s="66" t="s">
        <v>226</v>
      </c>
      <c r="C26" s="77" t="s">
        <v>250</v>
      </c>
      <c r="D26" s="40">
        <v>13841200</v>
      </c>
      <c r="E26" s="58">
        <v>13793011.74</v>
      </c>
      <c r="F26" s="43">
        <f t="shared" si="0"/>
        <v>48188.25999999978</v>
      </c>
    </row>
    <row r="27" spans="1:6" ht="56.25">
      <c r="A27" s="42" t="s">
        <v>251</v>
      </c>
      <c r="B27" s="66" t="s">
        <v>226</v>
      </c>
      <c r="C27" s="77" t="s">
        <v>252</v>
      </c>
      <c r="D27" s="40">
        <v>11691000</v>
      </c>
      <c r="E27" s="58">
        <v>11690905.48</v>
      </c>
      <c r="F27" s="43">
        <f t="shared" si="0"/>
        <v>94.51999999955297</v>
      </c>
    </row>
    <row r="28" spans="1:6" ht="22.5">
      <c r="A28" s="42" t="s">
        <v>239</v>
      </c>
      <c r="B28" s="66" t="s">
        <v>226</v>
      </c>
      <c r="C28" s="77" t="s">
        <v>253</v>
      </c>
      <c r="D28" s="40">
        <v>8516500</v>
      </c>
      <c r="E28" s="58">
        <v>8516481.68</v>
      </c>
      <c r="F28" s="43">
        <f t="shared" si="0"/>
        <v>18.320000000298023</v>
      </c>
    </row>
    <row r="29" spans="1:6" ht="33.75">
      <c r="A29" s="42" t="s">
        <v>241</v>
      </c>
      <c r="B29" s="66" t="s">
        <v>226</v>
      </c>
      <c r="C29" s="77" t="s">
        <v>254</v>
      </c>
      <c r="D29" s="40">
        <v>512900</v>
      </c>
      <c r="E29" s="58">
        <v>512897.08</v>
      </c>
      <c r="F29" s="43">
        <f t="shared" si="0"/>
        <v>2.919999999983702</v>
      </c>
    </row>
    <row r="30" spans="1:6" ht="33.75">
      <c r="A30" s="42" t="s">
        <v>243</v>
      </c>
      <c r="B30" s="66" t="s">
        <v>226</v>
      </c>
      <c r="C30" s="77" t="s">
        <v>255</v>
      </c>
      <c r="D30" s="40">
        <v>2661600</v>
      </c>
      <c r="E30" s="58">
        <v>2661526.72</v>
      </c>
      <c r="F30" s="43">
        <f t="shared" si="0"/>
        <v>73.27999999979511</v>
      </c>
    </row>
    <row r="31" spans="1:6" ht="56.25">
      <c r="A31" s="42" t="s">
        <v>256</v>
      </c>
      <c r="B31" s="66" t="s">
        <v>226</v>
      </c>
      <c r="C31" s="77" t="s">
        <v>257</v>
      </c>
      <c r="D31" s="40">
        <v>2150200</v>
      </c>
      <c r="E31" s="58">
        <v>2102106.26</v>
      </c>
      <c r="F31" s="43">
        <f t="shared" si="0"/>
        <v>48093.74000000022</v>
      </c>
    </row>
    <row r="32" spans="1:6" ht="33.75">
      <c r="A32" s="42" t="s">
        <v>241</v>
      </c>
      <c r="B32" s="66" t="s">
        <v>226</v>
      </c>
      <c r="C32" s="77" t="s">
        <v>258</v>
      </c>
      <c r="D32" s="40">
        <v>4000</v>
      </c>
      <c r="E32" s="58">
        <v>3940</v>
      </c>
      <c r="F32" s="43">
        <f t="shared" si="0"/>
        <v>60</v>
      </c>
    </row>
    <row r="33" spans="1:6" ht="22.5">
      <c r="A33" s="42" t="s">
        <v>259</v>
      </c>
      <c r="B33" s="66" t="s">
        <v>226</v>
      </c>
      <c r="C33" s="77" t="s">
        <v>260</v>
      </c>
      <c r="D33" s="40">
        <v>2146200</v>
      </c>
      <c r="E33" s="58">
        <v>2098166.26</v>
      </c>
      <c r="F33" s="43">
        <f t="shared" si="0"/>
        <v>48033.74000000022</v>
      </c>
    </row>
    <row r="34" spans="1:6" ht="33.75">
      <c r="A34" s="42" t="s">
        <v>261</v>
      </c>
      <c r="B34" s="66" t="s">
        <v>226</v>
      </c>
      <c r="C34" s="77" t="s">
        <v>262</v>
      </c>
      <c r="D34" s="40">
        <v>200</v>
      </c>
      <c r="E34" s="58">
        <v>200</v>
      </c>
      <c r="F34" s="43" t="str">
        <f t="shared" si="0"/>
        <v>-</v>
      </c>
    </row>
    <row r="35" spans="1:6" ht="12.75">
      <c r="A35" s="42" t="s">
        <v>263</v>
      </c>
      <c r="B35" s="66" t="s">
        <v>226</v>
      </c>
      <c r="C35" s="77" t="s">
        <v>264</v>
      </c>
      <c r="D35" s="40">
        <v>200</v>
      </c>
      <c r="E35" s="58">
        <v>200</v>
      </c>
      <c r="F35" s="43" t="str">
        <f t="shared" si="0"/>
        <v>-</v>
      </c>
    </row>
    <row r="36" spans="1:6" ht="101.25">
      <c r="A36" s="95" t="s">
        <v>265</v>
      </c>
      <c r="B36" s="66" t="s">
        <v>226</v>
      </c>
      <c r="C36" s="77" t="s">
        <v>266</v>
      </c>
      <c r="D36" s="40">
        <v>200</v>
      </c>
      <c r="E36" s="58">
        <v>200</v>
      </c>
      <c r="F36" s="43" t="str">
        <f t="shared" si="0"/>
        <v>-</v>
      </c>
    </row>
    <row r="37" spans="1:6" ht="22.5">
      <c r="A37" s="42" t="s">
        <v>259</v>
      </c>
      <c r="B37" s="66" t="s">
        <v>226</v>
      </c>
      <c r="C37" s="77" t="s">
        <v>267</v>
      </c>
      <c r="D37" s="40">
        <v>200</v>
      </c>
      <c r="E37" s="58">
        <v>200</v>
      </c>
      <c r="F37" s="43" t="str">
        <f t="shared" si="0"/>
        <v>-</v>
      </c>
    </row>
    <row r="38" spans="1:6" ht="33.75">
      <c r="A38" s="42" t="s">
        <v>268</v>
      </c>
      <c r="B38" s="66" t="s">
        <v>226</v>
      </c>
      <c r="C38" s="77" t="s">
        <v>269</v>
      </c>
      <c r="D38" s="40">
        <v>364600</v>
      </c>
      <c r="E38" s="58">
        <v>364600</v>
      </c>
      <c r="F38" s="43" t="str">
        <f t="shared" si="0"/>
        <v>-</v>
      </c>
    </row>
    <row r="39" spans="1:6" ht="22.5">
      <c r="A39" s="42" t="s">
        <v>270</v>
      </c>
      <c r="B39" s="66" t="s">
        <v>226</v>
      </c>
      <c r="C39" s="77" t="s">
        <v>271</v>
      </c>
      <c r="D39" s="40">
        <v>364600</v>
      </c>
      <c r="E39" s="58">
        <v>364600</v>
      </c>
      <c r="F39" s="43" t="str">
        <f t="shared" si="0"/>
        <v>-</v>
      </c>
    </row>
    <row r="40" spans="1:6" ht="22.5">
      <c r="A40" s="42" t="s">
        <v>272</v>
      </c>
      <c r="B40" s="66" t="s">
        <v>226</v>
      </c>
      <c r="C40" s="77" t="s">
        <v>273</v>
      </c>
      <c r="D40" s="40">
        <v>364600</v>
      </c>
      <c r="E40" s="58">
        <v>364600</v>
      </c>
      <c r="F40" s="43" t="str">
        <f t="shared" si="0"/>
        <v>-</v>
      </c>
    </row>
    <row r="41" spans="1:6" ht="67.5">
      <c r="A41" s="42" t="s">
        <v>274</v>
      </c>
      <c r="B41" s="66" t="s">
        <v>226</v>
      </c>
      <c r="C41" s="77" t="s">
        <v>275</v>
      </c>
      <c r="D41" s="40">
        <v>364600</v>
      </c>
      <c r="E41" s="58">
        <v>364600</v>
      </c>
      <c r="F41" s="43" t="str">
        <f t="shared" si="0"/>
        <v>-</v>
      </c>
    </row>
    <row r="42" spans="1:6" ht="12.75">
      <c r="A42" s="42" t="s">
        <v>219</v>
      </c>
      <c r="B42" s="66" t="s">
        <v>226</v>
      </c>
      <c r="C42" s="77" t="s">
        <v>276</v>
      </c>
      <c r="D42" s="40">
        <v>364600</v>
      </c>
      <c r="E42" s="58">
        <v>364600</v>
      </c>
      <c r="F42" s="43" t="str">
        <f t="shared" si="0"/>
        <v>-</v>
      </c>
    </row>
    <row r="43" spans="1:6" ht="12.75">
      <c r="A43" s="42" t="s">
        <v>277</v>
      </c>
      <c r="B43" s="66" t="s">
        <v>226</v>
      </c>
      <c r="C43" s="77" t="s">
        <v>278</v>
      </c>
      <c r="D43" s="40">
        <v>1201900</v>
      </c>
      <c r="E43" s="58">
        <v>1201808.05</v>
      </c>
      <c r="F43" s="43">
        <f t="shared" si="0"/>
        <v>91.94999999995343</v>
      </c>
    </row>
    <row r="44" spans="1:6" ht="33.75">
      <c r="A44" s="42" t="s">
        <v>261</v>
      </c>
      <c r="B44" s="66" t="s">
        <v>226</v>
      </c>
      <c r="C44" s="77" t="s">
        <v>279</v>
      </c>
      <c r="D44" s="40">
        <v>1201900</v>
      </c>
      <c r="E44" s="58">
        <v>1201808.05</v>
      </c>
      <c r="F44" s="43">
        <f t="shared" si="0"/>
        <v>91.94999999995343</v>
      </c>
    </row>
    <row r="45" spans="1:6" ht="12.75">
      <c r="A45" s="42" t="s">
        <v>280</v>
      </c>
      <c r="B45" s="66" t="s">
        <v>226</v>
      </c>
      <c r="C45" s="77" t="s">
        <v>281</v>
      </c>
      <c r="D45" s="40">
        <v>1201900</v>
      </c>
      <c r="E45" s="58">
        <v>1201808.05</v>
      </c>
      <c r="F45" s="43">
        <f t="shared" si="0"/>
        <v>91.94999999995343</v>
      </c>
    </row>
    <row r="46" spans="1:6" ht="56.25">
      <c r="A46" s="42" t="s">
        <v>282</v>
      </c>
      <c r="B46" s="66" t="s">
        <v>226</v>
      </c>
      <c r="C46" s="77" t="s">
        <v>283</v>
      </c>
      <c r="D46" s="40">
        <v>1201900</v>
      </c>
      <c r="E46" s="58">
        <v>1201808.05</v>
      </c>
      <c r="F46" s="43">
        <f t="shared" si="0"/>
        <v>91.94999999995343</v>
      </c>
    </row>
    <row r="47" spans="1:6" ht="12.75">
      <c r="A47" s="42" t="s">
        <v>284</v>
      </c>
      <c r="B47" s="66" t="s">
        <v>226</v>
      </c>
      <c r="C47" s="77" t="s">
        <v>285</v>
      </c>
      <c r="D47" s="40">
        <v>1201900</v>
      </c>
      <c r="E47" s="58">
        <v>1201808.05</v>
      </c>
      <c r="F47" s="43">
        <f aca="true" t="shared" si="1" ref="F47:F78">IF(OR(D47="-",E47&gt;=D47),"-",D47-IF(E47="-",0,E47))</f>
        <v>91.94999999995343</v>
      </c>
    </row>
    <row r="48" spans="1:6" ht="12.75">
      <c r="A48" s="42" t="s">
        <v>286</v>
      </c>
      <c r="B48" s="66" t="s">
        <v>226</v>
      </c>
      <c r="C48" s="77" t="s">
        <v>287</v>
      </c>
      <c r="D48" s="40">
        <v>2759800</v>
      </c>
      <c r="E48" s="58">
        <v>2518929.16</v>
      </c>
      <c r="F48" s="43">
        <f t="shared" si="1"/>
        <v>240870.83999999985</v>
      </c>
    </row>
    <row r="49" spans="1:6" ht="33.75">
      <c r="A49" s="42" t="s">
        <v>288</v>
      </c>
      <c r="B49" s="66" t="s">
        <v>226</v>
      </c>
      <c r="C49" s="77" t="s">
        <v>289</v>
      </c>
      <c r="D49" s="40">
        <v>75000</v>
      </c>
      <c r="E49" s="58">
        <v>64461</v>
      </c>
      <c r="F49" s="43">
        <f t="shared" si="1"/>
        <v>10539</v>
      </c>
    </row>
    <row r="50" spans="1:6" ht="22.5">
      <c r="A50" s="42" t="s">
        <v>290</v>
      </c>
      <c r="B50" s="66" t="s">
        <v>226</v>
      </c>
      <c r="C50" s="77" t="s">
        <v>291</v>
      </c>
      <c r="D50" s="40">
        <v>50000</v>
      </c>
      <c r="E50" s="58">
        <v>49461</v>
      </c>
      <c r="F50" s="43">
        <f t="shared" si="1"/>
        <v>539</v>
      </c>
    </row>
    <row r="51" spans="1:6" ht="90">
      <c r="A51" s="95" t="s">
        <v>292</v>
      </c>
      <c r="B51" s="66" t="s">
        <v>226</v>
      </c>
      <c r="C51" s="77" t="s">
        <v>293</v>
      </c>
      <c r="D51" s="40">
        <v>50000</v>
      </c>
      <c r="E51" s="58">
        <v>49461</v>
      </c>
      <c r="F51" s="43">
        <f t="shared" si="1"/>
        <v>539</v>
      </c>
    </row>
    <row r="52" spans="1:6" ht="22.5">
      <c r="A52" s="42" t="s">
        <v>259</v>
      </c>
      <c r="B52" s="66" t="s">
        <v>226</v>
      </c>
      <c r="C52" s="77" t="s">
        <v>294</v>
      </c>
      <c r="D52" s="40">
        <v>50000</v>
      </c>
      <c r="E52" s="58">
        <v>49461</v>
      </c>
      <c r="F52" s="43">
        <f t="shared" si="1"/>
        <v>539</v>
      </c>
    </row>
    <row r="53" spans="1:6" ht="22.5">
      <c r="A53" s="42" t="s">
        <v>295</v>
      </c>
      <c r="B53" s="66" t="s">
        <v>226</v>
      </c>
      <c r="C53" s="77" t="s">
        <v>296</v>
      </c>
      <c r="D53" s="40">
        <v>25000</v>
      </c>
      <c r="E53" s="58">
        <v>15000</v>
      </c>
      <c r="F53" s="43">
        <f t="shared" si="1"/>
        <v>10000</v>
      </c>
    </row>
    <row r="54" spans="1:6" ht="78.75">
      <c r="A54" s="95" t="s">
        <v>297</v>
      </c>
      <c r="B54" s="66" t="s">
        <v>226</v>
      </c>
      <c r="C54" s="77" t="s">
        <v>298</v>
      </c>
      <c r="D54" s="40">
        <v>25000</v>
      </c>
      <c r="E54" s="58">
        <v>15000</v>
      </c>
      <c r="F54" s="43">
        <f t="shared" si="1"/>
        <v>10000</v>
      </c>
    </row>
    <row r="55" spans="1:6" ht="22.5">
      <c r="A55" s="42" t="s">
        <v>259</v>
      </c>
      <c r="B55" s="66" t="s">
        <v>226</v>
      </c>
      <c r="C55" s="77" t="s">
        <v>299</v>
      </c>
      <c r="D55" s="40">
        <v>25000</v>
      </c>
      <c r="E55" s="58">
        <v>15000</v>
      </c>
      <c r="F55" s="43">
        <f t="shared" si="1"/>
        <v>10000</v>
      </c>
    </row>
    <row r="56" spans="1:6" ht="22.5">
      <c r="A56" s="42" t="s">
        <v>300</v>
      </c>
      <c r="B56" s="66" t="s">
        <v>226</v>
      </c>
      <c r="C56" s="77" t="s">
        <v>301</v>
      </c>
      <c r="D56" s="40">
        <v>148800</v>
      </c>
      <c r="E56" s="58">
        <v>98800</v>
      </c>
      <c r="F56" s="43">
        <f t="shared" si="1"/>
        <v>50000</v>
      </c>
    </row>
    <row r="57" spans="1:6" ht="45">
      <c r="A57" s="42" t="s">
        <v>302</v>
      </c>
      <c r="B57" s="66" t="s">
        <v>226</v>
      </c>
      <c r="C57" s="77" t="s">
        <v>303</v>
      </c>
      <c r="D57" s="40">
        <v>148800</v>
      </c>
      <c r="E57" s="58">
        <v>98800</v>
      </c>
      <c r="F57" s="43">
        <f t="shared" si="1"/>
        <v>50000</v>
      </c>
    </row>
    <row r="58" spans="1:6" ht="90">
      <c r="A58" s="95" t="s">
        <v>304</v>
      </c>
      <c r="B58" s="66" t="s">
        <v>226</v>
      </c>
      <c r="C58" s="77" t="s">
        <v>305</v>
      </c>
      <c r="D58" s="40">
        <v>120000</v>
      </c>
      <c r="E58" s="58">
        <v>70000</v>
      </c>
      <c r="F58" s="43">
        <f t="shared" si="1"/>
        <v>50000</v>
      </c>
    </row>
    <row r="59" spans="1:6" ht="22.5">
      <c r="A59" s="42" t="s">
        <v>259</v>
      </c>
      <c r="B59" s="66" t="s">
        <v>226</v>
      </c>
      <c r="C59" s="77" t="s">
        <v>306</v>
      </c>
      <c r="D59" s="40">
        <v>120000</v>
      </c>
      <c r="E59" s="58">
        <v>70000</v>
      </c>
      <c r="F59" s="43">
        <f t="shared" si="1"/>
        <v>50000</v>
      </c>
    </row>
    <row r="60" spans="1:6" ht="90">
      <c r="A60" s="95" t="s">
        <v>307</v>
      </c>
      <c r="B60" s="66" t="s">
        <v>226</v>
      </c>
      <c r="C60" s="77" t="s">
        <v>308</v>
      </c>
      <c r="D60" s="40">
        <v>28800</v>
      </c>
      <c r="E60" s="58">
        <v>28800</v>
      </c>
      <c r="F60" s="43" t="str">
        <f t="shared" si="1"/>
        <v>-</v>
      </c>
    </row>
    <row r="61" spans="1:6" ht="22.5">
      <c r="A61" s="42" t="s">
        <v>259</v>
      </c>
      <c r="B61" s="66" t="s">
        <v>226</v>
      </c>
      <c r="C61" s="77" t="s">
        <v>309</v>
      </c>
      <c r="D61" s="40">
        <v>28800</v>
      </c>
      <c r="E61" s="58">
        <v>28800</v>
      </c>
      <c r="F61" s="43" t="str">
        <f t="shared" si="1"/>
        <v>-</v>
      </c>
    </row>
    <row r="62" spans="1:6" ht="22.5">
      <c r="A62" s="42" t="s">
        <v>310</v>
      </c>
      <c r="B62" s="66" t="s">
        <v>226</v>
      </c>
      <c r="C62" s="77" t="s">
        <v>311</v>
      </c>
      <c r="D62" s="40">
        <v>100000</v>
      </c>
      <c r="E62" s="58">
        <v>95306</v>
      </c>
      <c r="F62" s="43">
        <f t="shared" si="1"/>
        <v>4694</v>
      </c>
    </row>
    <row r="63" spans="1:6" ht="33.75">
      <c r="A63" s="42" t="s">
        <v>312</v>
      </c>
      <c r="B63" s="66" t="s">
        <v>226</v>
      </c>
      <c r="C63" s="77" t="s">
        <v>313</v>
      </c>
      <c r="D63" s="40">
        <v>100000</v>
      </c>
      <c r="E63" s="58">
        <v>95306</v>
      </c>
      <c r="F63" s="43">
        <f t="shared" si="1"/>
        <v>4694</v>
      </c>
    </row>
    <row r="64" spans="1:6" ht="78.75">
      <c r="A64" s="95" t="s">
        <v>314</v>
      </c>
      <c r="B64" s="66" t="s">
        <v>226</v>
      </c>
      <c r="C64" s="77" t="s">
        <v>315</v>
      </c>
      <c r="D64" s="40">
        <v>100000</v>
      </c>
      <c r="E64" s="58">
        <v>95306</v>
      </c>
      <c r="F64" s="43">
        <f t="shared" si="1"/>
        <v>4694</v>
      </c>
    </row>
    <row r="65" spans="1:6" ht="22.5">
      <c r="A65" s="42" t="s">
        <v>259</v>
      </c>
      <c r="B65" s="66" t="s">
        <v>226</v>
      </c>
      <c r="C65" s="77" t="s">
        <v>316</v>
      </c>
      <c r="D65" s="40">
        <v>15000</v>
      </c>
      <c r="E65" s="58">
        <v>15000</v>
      </c>
      <c r="F65" s="43" t="str">
        <f t="shared" si="1"/>
        <v>-</v>
      </c>
    </row>
    <row r="66" spans="1:6" ht="12.75">
      <c r="A66" s="42" t="s">
        <v>317</v>
      </c>
      <c r="B66" s="66" t="s">
        <v>226</v>
      </c>
      <c r="C66" s="77" t="s">
        <v>318</v>
      </c>
      <c r="D66" s="40">
        <v>85000</v>
      </c>
      <c r="E66" s="58">
        <v>80306</v>
      </c>
      <c r="F66" s="43">
        <f t="shared" si="1"/>
        <v>4694</v>
      </c>
    </row>
    <row r="67" spans="1:6" ht="33.75">
      <c r="A67" s="42" t="s">
        <v>261</v>
      </c>
      <c r="B67" s="66" t="s">
        <v>226</v>
      </c>
      <c r="C67" s="77" t="s">
        <v>319</v>
      </c>
      <c r="D67" s="40">
        <v>2436000</v>
      </c>
      <c r="E67" s="58">
        <v>2260362.16</v>
      </c>
      <c r="F67" s="43">
        <f t="shared" si="1"/>
        <v>175637.83999999985</v>
      </c>
    </row>
    <row r="68" spans="1:6" ht="12.75">
      <c r="A68" s="42" t="s">
        <v>263</v>
      </c>
      <c r="B68" s="66" t="s">
        <v>226</v>
      </c>
      <c r="C68" s="77" t="s">
        <v>320</v>
      </c>
      <c r="D68" s="40">
        <v>2436000</v>
      </c>
      <c r="E68" s="58">
        <v>2260362.16</v>
      </c>
      <c r="F68" s="43">
        <f t="shared" si="1"/>
        <v>175637.83999999985</v>
      </c>
    </row>
    <row r="69" spans="1:6" ht="56.25">
      <c r="A69" s="42" t="s">
        <v>321</v>
      </c>
      <c r="B69" s="66" t="s">
        <v>226</v>
      </c>
      <c r="C69" s="77" t="s">
        <v>322</v>
      </c>
      <c r="D69" s="40">
        <v>2436000</v>
      </c>
      <c r="E69" s="58">
        <v>2260362.16</v>
      </c>
      <c r="F69" s="43">
        <f t="shared" si="1"/>
        <v>175637.83999999985</v>
      </c>
    </row>
    <row r="70" spans="1:6" ht="33.75">
      <c r="A70" s="42" t="s">
        <v>241</v>
      </c>
      <c r="B70" s="66" t="s">
        <v>226</v>
      </c>
      <c r="C70" s="77" t="s">
        <v>323</v>
      </c>
      <c r="D70" s="40">
        <v>170400</v>
      </c>
      <c r="E70" s="58">
        <v>170394</v>
      </c>
      <c r="F70" s="43">
        <f t="shared" si="1"/>
        <v>6</v>
      </c>
    </row>
    <row r="71" spans="1:6" ht="22.5">
      <c r="A71" s="42" t="s">
        <v>259</v>
      </c>
      <c r="B71" s="66" t="s">
        <v>226</v>
      </c>
      <c r="C71" s="77" t="s">
        <v>324</v>
      </c>
      <c r="D71" s="40">
        <v>1557200</v>
      </c>
      <c r="E71" s="58">
        <v>1483775.04</v>
      </c>
      <c r="F71" s="43">
        <f t="shared" si="1"/>
        <v>73424.95999999996</v>
      </c>
    </row>
    <row r="72" spans="1:6" ht="78.75">
      <c r="A72" s="95" t="s">
        <v>325</v>
      </c>
      <c r="B72" s="66" t="s">
        <v>226</v>
      </c>
      <c r="C72" s="77" t="s">
        <v>326</v>
      </c>
      <c r="D72" s="40">
        <v>397500</v>
      </c>
      <c r="E72" s="58">
        <v>397421.08</v>
      </c>
      <c r="F72" s="43">
        <f t="shared" si="1"/>
        <v>78.9199999999837</v>
      </c>
    </row>
    <row r="73" spans="1:6" ht="22.5">
      <c r="A73" s="42" t="s">
        <v>327</v>
      </c>
      <c r="B73" s="66" t="s">
        <v>226</v>
      </c>
      <c r="C73" s="77" t="s">
        <v>328</v>
      </c>
      <c r="D73" s="40">
        <v>1000</v>
      </c>
      <c r="E73" s="58">
        <v>453</v>
      </c>
      <c r="F73" s="43">
        <f t="shared" si="1"/>
        <v>547</v>
      </c>
    </row>
    <row r="74" spans="1:6" ht="12.75">
      <c r="A74" s="42" t="s">
        <v>329</v>
      </c>
      <c r="B74" s="66" t="s">
        <v>226</v>
      </c>
      <c r="C74" s="77" t="s">
        <v>330</v>
      </c>
      <c r="D74" s="40">
        <v>188400</v>
      </c>
      <c r="E74" s="58">
        <v>88319.04</v>
      </c>
      <c r="F74" s="43">
        <f t="shared" si="1"/>
        <v>100080.96</v>
      </c>
    </row>
    <row r="75" spans="1:6" ht="12.75">
      <c r="A75" s="42" t="s">
        <v>331</v>
      </c>
      <c r="B75" s="66" t="s">
        <v>226</v>
      </c>
      <c r="C75" s="77" t="s">
        <v>332</v>
      </c>
      <c r="D75" s="40">
        <v>121500</v>
      </c>
      <c r="E75" s="58">
        <v>120000</v>
      </c>
      <c r="F75" s="43">
        <f t="shared" si="1"/>
        <v>1500</v>
      </c>
    </row>
    <row r="76" spans="1:6" ht="22.5">
      <c r="A76" s="85" t="s">
        <v>333</v>
      </c>
      <c r="B76" s="86" t="s">
        <v>226</v>
      </c>
      <c r="C76" s="87" t="s">
        <v>334</v>
      </c>
      <c r="D76" s="88">
        <v>1624200</v>
      </c>
      <c r="E76" s="89">
        <v>1624044.01</v>
      </c>
      <c r="F76" s="90">
        <f t="shared" si="1"/>
        <v>155.9899999999907</v>
      </c>
    </row>
    <row r="77" spans="1:6" ht="33.75">
      <c r="A77" s="42" t="s">
        <v>335</v>
      </c>
      <c r="B77" s="66" t="s">
        <v>226</v>
      </c>
      <c r="C77" s="77" t="s">
        <v>336</v>
      </c>
      <c r="D77" s="40">
        <v>1624200</v>
      </c>
      <c r="E77" s="58">
        <v>1624044.01</v>
      </c>
      <c r="F77" s="43">
        <f t="shared" si="1"/>
        <v>155.9899999999907</v>
      </c>
    </row>
    <row r="78" spans="1:6" ht="45">
      <c r="A78" s="42" t="s">
        <v>337</v>
      </c>
      <c r="B78" s="66" t="s">
        <v>226</v>
      </c>
      <c r="C78" s="77" t="s">
        <v>338</v>
      </c>
      <c r="D78" s="40">
        <v>103500</v>
      </c>
      <c r="E78" s="58">
        <v>103344.01</v>
      </c>
      <c r="F78" s="43">
        <f t="shared" si="1"/>
        <v>155.99000000000524</v>
      </c>
    </row>
    <row r="79" spans="1:6" ht="12.75">
      <c r="A79" s="42" t="s">
        <v>339</v>
      </c>
      <c r="B79" s="66" t="s">
        <v>226</v>
      </c>
      <c r="C79" s="77" t="s">
        <v>340</v>
      </c>
      <c r="D79" s="40">
        <v>18100</v>
      </c>
      <c r="E79" s="58">
        <v>18069</v>
      </c>
      <c r="F79" s="43">
        <f aca="true" t="shared" si="2" ref="F79:F110">IF(OR(D79="-",E79&gt;=D79),"-",D79-IF(E79="-",0,E79))</f>
        <v>31</v>
      </c>
    </row>
    <row r="80" spans="1:6" ht="67.5">
      <c r="A80" s="95" t="s">
        <v>341</v>
      </c>
      <c r="B80" s="66" t="s">
        <v>226</v>
      </c>
      <c r="C80" s="77" t="s">
        <v>342</v>
      </c>
      <c r="D80" s="40">
        <v>18100</v>
      </c>
      <c r="E80" s="58">
        <v>18069</v>
      </c>
      <c r="F80" s="43">
        <f t="shared" si="2"/>
        <v>31</v>
      </c>
    </row>
    <row r="81" spans="1:6" ht="22.5">
      <c r="A81" s="42" t="s">
        <v>259</v>
      </c>
      <c r="B81" s="66" t="s">
        <v>226</v>
      </c>
      <c r="C81" s="77" t="s">
        <v>343</v>
      </c>
      <c r="D81" s="40">
        <v>18100</v>
      </c>
      <c r="E81" s="58">
        <v>18069</v>
      </c>
      <c r="F81" s="43">
        <f t="shared" si="2"/>
        <v>31</v>
      </c>
    </row>
    <row r="82" spans="1:6" ht="12.75">
      <c r="A82" s="42" t="s">
        <v>344</v>
      </c>
      <c r="B82" s="66" t="s">
        <v>226</v>
      </c>
      <c r="C82" s="77" t="s">
        <v>345</v>
      </c>
      <c r="D82" s="40">
        <v>65400</v>
      </c>
      <c r="E82" s="58">
        <v>65277.01</v>
      </c>
      <c r="F82" s="43">
        <f t="shared" si="2"/>
        <v>122.98999999999796</v>
      </c>
    </row>
    <row r="83" spans="1:6" ht="78.75">
      <c r="A83" s="95" t="s">
        <v>346</v>
      </c>
      <c r="B83" s="66" t="s">
        <v>226</v>
      </c>
      <c r="C83" s="77" t="s">
        <v>347</v>
      </c>
      <c r="D83" s="40">
        <v>65400</v>
      </c>
      <c r="E83" s="58">
        <v>65277.01</v>
      </c>
      <c r="F83" s="43">
        <f t="shared" si="2"/>
        <v>122.98999999999796</v>
      </c>
    </row>
    <row r="84" spans="1:6" ht="22.5">
      <c r="A84" s="42" t="s">
        <v>259</v>
      </c>
      <c r="B84" s="66" t="s">
        <v>226</v>
      </c>
      <c r="C84" s="77" t="s">
        <v>348</v>
      </c>
      <c r="D84" s="40">
        <v>65400</v>
      </c>
      <c r="E84" s="58">
        <v>65277.01</v>
      </c>
      <c r="F84" s="43">
        <f t="shared" si="2"/>
        <v>122.98999999999796</v>
      </c>
    </row>
    <row r="85" spans="1:6" ht="12.75">
      <c r="A85" s="42" t="s">
        <v>349</v>
      </c>
      <c r="B85" s="66" t="s">
        <v>226</v>
      </c>
      <c r="C85" s="77" t="s">
        <v>350</v>
      </c>
      <c r="D85" s="40">
        <v>20000</v>
      </c>
      <c r="E85" s="58">
        <v>19998</v>
      </c>
      <c r="F85" s="43">
        <f t="shared" si="2"/>
        <v>2</v>
      </c>
    </row>
    <row r="86" spans="1:6" ht="78.75">
      <c r="A86" s="95" t="s">
        <v>351</v>
      </c>
      <c r="B86" s="66" t="s">
        <v>226</v>
      </c>
      <c r="C86" s="77" t="s">
        <v>352</v>
      </c>
      <c r="D86" s="40">
        <v>20000</v>
      </c>
      <c r="E86" s="58">
        <v>19998</v>
      </c>
      <c r="F86" s="43">
        <f t="shared" si="2"/>
        <v>2</v>
      </c>
    </row>
    <row r="87" spans="1:6" ht="22.5">
      <c r="A87" s="42" t="s">
        <v>259</v>
      </c>
      <c r="B87" s="66" t="s">
        <v>226</v>
      </c>
      <c r="C87" s="77" t="s">
        <v>353</v>
      </c>
      <c r="D87" s="40">
        <v>20000</v>
      </c>
      <c r="E87" s="58">
        <v>19998</v>
      </c>
      <c r="F87" s="43">
        <f t="shared" si="2"/>
        <v>2</v>
      </c>
    </row>
    <row r="88" spans="1:6" ht="22.5">
      <c r="A88" s="42" t="s">
        <v>270</v>
      </c>
      <c r="B88" s="66" t="s">
        <v>226</v>
      </c>
      <c r="C88" s="77" t="s">
        <v>354</v>
      </c>
      <c r="D88" s="40">
        <v>1520700</v>
      </c>
      <c r="E88" s="58">
        <v>1520700</v>
      </c>
      <c r="F88" s="43" t="str">
        <f t="shared" si="2"/>
        <v>-</v>
      </c>
    </row>
    <row r="89" spans="1:6" ht="22.5">
      <c r="A89" s="42" t="s">
        <v>272</v>
      </c>
      <c r="B89" s="66" t="s">
        <v>226</v>
      </c>
      <c r="C89" s="77" t="s">
        <v>355</v>
      </c>
      <c r="D89" s="40">
        <v>1520700</v>
      </c>
      <c r="E89" s="58">
        <v>1520700</v>
      </c>
      <c r="F89" s="43" t="str">
        <f t="shared" si="2"/>
        <v>-</v>
      </c>
    </row>
    <row r="90" spans="1:6" ht="67.5">
      <c r="A90" s="42" t="s">
        <v>356</v>
      </c>
      <c r="B90" s="66" t="s">
        <v>226</v>
      </c>
      <c r="C90" s="77" t="s">
        <v>357</v>
      </c>
      <c r="D90" s="40">
        <v>1520700</v>
      </c>
      <c r="E90" s="58">
        <v>1520700</v>
      </c>
      <c r="F90" s="43" t="str">
        <f t="shared" si="2"/>
        <v>-</v>
      </c>
    </row>
    <row r="91" spans="1:6" ht="12.75">
      <c r="A91" s="42" t="s">
        <v>219</v>
      </c>
      <c r="B91" s="66" t="s">
        <v>226</v>
      </c>
      <c r="C91" s="77" t="s">
        <v>358</v>
      </c>
      <c r="D91" s="40">
        <v>1520700</v>
      </c>
      <c r="E91" s="58">
        <v>1520700</v>
      </c>
      <c r="F91" s="43" t="str">
        <f t="shared" si="2"/>
        <v>-</v>
      </c>
    </row>
    <row r="92" spans="1:6" ht="12.75">
      <c r="A92" s="85" t="s">
        <v>359</v>
      </c>
      <c r="B92" s="86" t="s">
        <v>226</v>
      </c>
      <c r="C92" s="87" t="s">
        <v>360</v>
      </c>
      <c r="D92" s="88">
        <f>D93+D103</f>
        <v>10792400</v>
      </c>
      <c r="E92" s="89">
        <v>10672249.65</v>
      </c>
      <c r="F92" s="90">
        <f t="shared" si="2"/>
        <v>120150.34999999963</v>
      </c>
    </row>
    <row r="93" spans="1:6" ht="12.75">
      <c r="A93" s="42" t="s">
        <v>361</v>
      </c>
      <c r="B93" s="66" t="s">
        <v>226</v>
      </c>
      <c r="C93" s="77" t="s">
        <v>362</v>
      </c>
      <c r="D93" s="40">
        <f>D94</f>
        <v>10674600</v>
      </c>
      <c r="E93" s="58">
        <v>10555469.65</v>
      </c>
      <c r="F93" s="43">
        <f t="shared" si="2"/>
        <v>119130.34999999963</v>
      </c>
    </row>
    <row r="94" spans="1:6" ht="22.5">
      <c r="A94" s="42" t="s">
        <v>363</v>
      </c>
      <c r="B94" s="66" t="s">
        <v>226</v>
      </c>
      <c r="C94" s="77" t="s">
        <v>364</v>
      </c>
      <c r="D94" s="40">
        <f>D96+D98+D100</f>
        <v>10674600</v>
      </c>
      <c r="E94" s="58">
        <v>10555469.65</v>
      </c>
      <c r="F94" s="43">
        <f t="shared" si="2"/>
        <v>119130.34999999963</v>
      </c>
    </row>
    <row r="95" spans="1:6" ht="45">
      <c r="A95" s="42" t="s">
        <v>365</v>
      </c>
      <c r="B95" s="66" t="s">
        <v>226</v>
      </c>
      <c r="C95" s="77" t="s">
        <v>366</v>
      </c>
      <c r="D95" s="40">
        <v>9149400</v>
      </c>
      <c r="E95" s="58">
        <v>9030328.45</v>
      </c>
      <c r="F95" s="43">
        <f t="shared" si="2"/>
        <v>119071.55000000075</v>
      </c>
    </row>
    <row r="96" spans="1:6" ht="78.75">
      <c r="A96" s="95" t="s">
        <v>367</v>
      </c>
      <c r="B96" s="66" t="s">
        <v>226</v>
      </c>
      <c r="C96" s="77" t="s">
        <v>368</v>
      </c>
      <c r="D96" s="40">
        <f>7205200-23800</f>
        <v>7181400</v>
      </c>
      <c r="E96" s="58">
        <v>7062375.45</v>
      </c>
      <c r="F96" s="43">
        <f t="shared" si="2"/>
        <v>119024.54999999981</v>
      </c>
    </row>
    <row r="97" spans="1:6" ht="22.5">
      <c r="A97" s="42" t="s">
        <v>259</v>
      </c>
      <c r="B97" s="66" t="s">
        <v>226</v>
      </c>
      <c r="C97" s="77" t="s">
        <v>369</v>
      </c>
      <c r="D97" s="40">
        <f>7205200-23800</f>
        <v>7181400</v>
      </c>
      <c r="E97" s="58">
        <v>7062375.45</v>
      </c>
      <c r="F97" s="43">
        <f t="shared" si="2"/>
        <v>119024.54999999981</v>
      </c>
    </row>
    <row r="98" spans="1:6" ht="101.25">
      <c r="A98" s="95" t="s">
        <v>370</v>
      </c>
      <c r="B98" s="66" t="s">
        <v>226</v>
      </c>
      <c r="C98" s="77" t="s">
        <v>371</v>
      </c>
      <c r="D98" s="40">
        <v>1968000</v>
      </c>
      <c r="E98" s="58">
        <v>1967953</v>
      </c>
      <c r="F98" s="43">
        <f t="shared" si="2"/>
        <v>47</v>
      </c>
    </row>
    <row r="99" spans="1:6" ht="22.5">
      <c r="A99" s="42" t="s">
        <v>372</v>
      </c>
      <c r="B99" s="66" t="s">
        <v>226</v>
      </c>
      <c r="C99" s="77" t="s">
        <v>373</v>
      </c>
      <c r="D99" s="40">
        <v>1968000</v>
      </c>
      <c r="E99" s="58">
        <v>1967953</v>
      </c>
      <c r="F99" s="43">
        <f t="shared" si="2"/>
        <v>47</v>
      </c>
    </row>
    <row r="100" spans="1:6" ht="33.75">
      <c r="A100" s="42" t="s">
        <v>374</v>
      </c>
      <c r="B100" s="66" t="s">
        <v>226</v>
      </c>
      <c r="C100" s="77" t="s">
        <v>375</v>
      </c>
      <c r="D100" s="40">
        <v>1525200</v>
      </c>
      <c r="E100" s="58">
        <v>1525141.2</v>
      </c>
      <c r="F100" s="43">
        <f t="shared" si="2"/>
        <v>58.800000000046566</v>
      </c>
    </row>
    <row r="101" spans="1:6" ht="67.5">
      <c r="A101" s="95" t="s">
        <v>376</v>
      </c>
      <c r="B101" s="66" t="s">
        <v>226</v>
      </c>
      <c r="C101" s="77" t="s">
        <v>377</v>
      </c>
      <c r="D101" s="40">
        <v>1525200</v>
      </c>
      <c r="E101" s="58">
        <v>1525141.2</v>
      </c>
      <c r="F101" s="43">
        <f t="shared" si="2"/>
        <v>58.800000000046566</v>
      </c>
    </row>
    <row r="102" spans="1:6" ht="22.5">
      <c r="A102" s="42" t="s">
        <v>259</v>
      </c>
      <c r="B102" s="66" t="s">
        <v>226</v>
      </c>
      <c r="C102" s="77" t="s">
        <v>378</v>
      </c>
      <c r="D102" s="40">
        <v>1525200</v>
      </c>
      <c r="E102" s="58">
        <v>1525141.2</v>
      </c>
      <c r="F102" s="43">
        <f t="shared" si="2"/>
        <v>58.800000000046566</v>
      </c>
    </row>
    <row r="103" spans="1:6" ht="12.75">
      <c r="A103" s="42" t="s">
        <v>379</v>
      </c>
      <c r="B103" s="66" t="s">
        <v>226</v>
      </c>
      <c r="C103" s="77" t="s">
        <v>380</v>
      </c>
      <c r="D103" s="40">
        <v>117800</v>
      </c>
      <c r="E103" s="58">
        <v>116780</v>
      </c>
      <c r="F103" s="43">
        <f t="shared" si="2"/>
        <v>1020</v>
      </c>
    </row>
    <row r="104" spans="1:6" ht="22.5">
      <c r="A104" s="42" t="s">
        <v>300</v>
      </c>
      <c r="B104" s="66" t="s">
        <v>226</v>
      </c>
      <c r="C104" s="77" t="s">
        <v>381</v>
      </c>
      <c r="D104" s="40">
        <v>117800</v>
      </c>
      <c r="E104" s="58">
        <v>116780</v>
      </c>
      <c r="F104" s="43">
        <f t="shared" si="2"/>
        <v>1020</v>
      </c>
    </row>
    <row r="105" spans="1:6" ht="12.75">
      <c r="A105" s="42" t="s">
        <v>382</v>
      </c>
      <c r="B105" s="66" t="s">
        <v>226</v>
      </c>
      <c r="C105" s="77" t="s">
        <v>383</v>
      </c>
      <c r="D105" s="40">
        <v>117800</v>
      </c>
      <c r="E105" s="58">
        <v>116780</v>
      </c>
      <c r="F105" s="43">
        <f t="shared" si="2"/>
        <v>1020</v>
      </c>
    </row>
    <row r="106" spans="1:6" ht="67.5">
      <c r="A106" s="42" t="s">
        <v>384</v>
      </c>
      <c r="B106" s="66" t="s">
        <v>226</v>
      </c>
      <c r="C106" s="77" t="s">
        <v>385</v>
      </c>
      <c r="D106" s="40">
        <v>117800</v>
      </c>
      <c r="E106" s="58">
        <v>116780</v>
      </c>
      <c r="F106" s="43">
        <f t="shared" si="2"/>
        <v>1020</v>
      </c>
    </row>
    <row r="107" spans="1:6" ht="22.5">
      <c r="A107" s="42" t="s">
        <v>259</v>
      </c>
      <c r="B107" s="66" t="s">
        <v>226</v>
      </c>
      <c r="C107" s="77" t="s">
        <v>386</v>
      </c>
      <c r="D107" s="40">
        <v>117800</v>
      </c>
      <c r="E107" s="58">
        <v>116780</v>
      </c>
      <c r="F107" s="43">
        <f t="shared" si="2"/>
        <v>1020</v>
      </c>
    </row>
    <row r="108" spans="1:6" ht="12.75">
      <c r="A108" s="85" t="s">
        <v>387</v>
      </c>
      <c r="B108" s="86" t="s">
        <v>226</v>
      </c>
      <c r="C108" s="87" t="s">
        <v>388</v>
      </c>
      <c r="D108" s="88">
        <v>165418800</v>
      </c>
      <c r="E108" s="89">
        <f>163960069.35+20961</f>
        <v>163981030.35</v>
      </c>
      <c r="F108" s="90">
        <f t="shared" si="2"/>
        <v>1437769.650000006</v>
      </c>
    </row>
    <row r="109" spans="1:6" ht="12.75">
      <c r="A109" s="42" t="s">
        <v>389</v>
      </c>
      <c r="B109" s="66" t="s">
        <v>226</v>
      </c>
      <c r="C109" s="77" t="s">
        <v>390</v>
      </c>
      <c r="D109" s="40">
        <v>1618500</v>
      </c>
      <c r="E109" s="58">
        <v>1615417.92</v>
      </c>
      <c r="F109" s="43">
        <f t="shared" si="2"/>
        <v>3082.0800000000745</v>
      </c>
    </row>
    <row r="110" spans="1:6" ht="45">
      <c r="A110" s="42" t="s">
        <v>391</v>
      </c>
      <c r="B110" s="66" t="s">
        <v>226</v>
      </c>
      <c r="C110" s="77" t="s">
        <v>392</v>
      </c>
      <c r="D110" s="40">
        <v>1618500</v>
      </c>
      <c r="E110" s="58">
        <v>1615417.92</v>
      </c>
      <c r="F110" s="43">
        <f t="shared" si="2"/>
        <v>3082.0800000000745</v>
      </c>
    </row>
    <row r="111" spans="1:6" ht="22.5">
      <c r="A111" s="42" t="s">
        <v>393</v>
      </c>
      <c r="B111" s="66" t="s">
        <v>226</v>
      </c>
      <c r="C111" s="77" t="s">
        <v>394</v>
      </c>
      <c r="D111" s="40">
        <v>1618500</v>
      </c>
      <c r="E111" s="58">
        <v>1615417.92</v>
      </c>
      <c r="F111" s="43">
        <f aca="true" t="shared" si="3" ref="F111:F142">IF(OR(D111="-",E111&gt;=D111),"-",D111-IF(E111="-",0,E111))</f>
        <v>3082.0800000000745</v>
      </c>
    </row>
    <row r="112" spans="1:6" ht="78.75">
      <c r="A112" s="95" t="s">
        <v>395</v>
      </c>
      <c r="B112" s="66" t="s">
        <v>226</v>
      </c>
      <c r="C112" s="77" t="s">
        <v>396</v>
      </c>
      <c r="D112" s="40">
        <v>896500</v>
      </c>
      <c r="E112" s="58">
        <v>896409.5</v>
      </c>
      <c r="F112" s="43">
        <f t="shared" si="3"/>
        <v>90.5</v>
      </c>
    </row>
    <row r="113" spans="1:6" ht="22.5">
      <c r="A113" s="42" t="s">
        <v>259</v>
      </c>
      <c r="B113" s="66" t="s">
        <v>226</v>
      </c>
      <c r="C113" s="77" t="s">
        <v>397</v>
      </c>
      <c r="D113" s="40">
        <v>896500</v>
      </c>
      <c r="E113" s="58">
        <v>896409.5</v>
      </c>
      <c r="F113" s="43">
        <f t="shared" si="3"/>
        <v>90.5</v>
      </c>
    </row>
    <row r="114" spans="1:6" ht="90">
      <c r="A114" s="95" t="s">
        <v>398</v>
      </c>
      <c r="B114" s="66" t="s">
        <v>226</v>
      </c>
      <c r="C114" s="77" t="s">
        <v>399</v>
      </c>
      <c r="D114" s="40">
        <v>178300</v>
      </c>
      <c r="E114" s="58">
        <v>175357.01</v>
      </c>
      <c r="F114" s="43">
        <f t="shared" si="3"/>
        <v>2942.9899999999907</v>
      </c>
    </row>
    <row r="115" spans="1:6" ht="22.5">
      <c r="A115" s="42" t="s">
        <v>259</v>
      </c>
      <c r="B115" s="66" t="s">
        <v>226</v>
      </c>
      <c r="C115" s="77" t="s">
        <v>400</v>
      </c>
      <c r="D115" s="40">
        <v>178300</v>
      </c>
      <c r="E115" s="58">
        <v>175357.01</v>
      </c>
      <c r="F115" s="43">
        <f t="shared" si="3"/>
        <v>2942.9899999999907</v>
      </c>
    </row>
    <row r="116" spans="1:6" ht="90">
      <c r="A116" s="95" t="s">
        <v>401</v>
      </c>
      <c r="B116" s="66" t="s">
        <v>226</v>
      </c>
      <c r="C116" s="77" t="s">
        <v>402</v>
      </c>
      <c r="D116" s="40">
        <v>543700</v>
      </c>
      <c r="E116" s="58">
        <v>543651.41</v>
      </c>
      <c r="F116" s="43">
        <f t="shared" si="3"/>
        <v>48.589999999967404</v>
      </c>
    </row>
    <row r="117" spans="1:6" ht="22.5">
      <c r="A117" s="42" t="s">
        <v>372</v>
      </c>
      <c r="B117" s="66" t="s">
        <v>226</v>
      </c>
      <c r="C117" s="77" t="s">
        <v>403</v>
      </c>
      <c r="D117" s="40">
        <v>543700</v>
      </c>
      <c r="E117" s="58">
        <v>543651.41</v>
      </c>
      <c r="F117" s="43">
        <f t="shared" si="3"/>
        <v>48.589999999967404</v>
      </c>
    </row>
    <row r="118" spans="1:6" ht="12.75">
      <c r="A118" s="42" t="s">
        <v>404</v>
      </c>
      <c r="B118" s="66" t="s">
        <v>226</v>
      </c>
      <c r="C118" s="77" t="s">
        <v>405</v>
      </c>
      <c r="D118" s="40">
        <v>140901200</v>
      </c>
      <c r="E118" s="58">
        <v>139545337.08</v>
      </c>
      <c r="F118" s="43">
        <f t="shared" si="3"/>
        <v>1355862.919999987</v>
      </c>
    </row>
    <row r="119" spans="1:6" ht="45">
      <c r="A119" s="42" t="s">
        <v>391</v>
      </c>
      <c r="B119" s="66" t="s">
        <v>226</v>
      </c>
      <c r="C119" s="77" t="s">
        <v>406</v>
      </c>
      <c r="D119" s="40">
        <v>140901200</v>
      </c>
      <c r="E119" s="58">
        <v>139545337.08</v>
      </c>
      <c r="F119" s="43">
        <f t="shared" si="3"/>
        <v>1355862.919999987</v>
      </c>
    </row>
    <row r="120" spans="1:6" ht="22.5">
      <c r="A120" s="42" t="s">
        <v>407</v>
      </c>
      <c r="B120" s="66" t="s">
        <v>226</v>
      </c>
      <c r="C120" s="77" t="s">
        <v>408</v>
      </c>
      <c r="D120" s="40">
        <v>140901200</v>
      </c>
      <c r="E120" s="58">
        <f>139545337.08+99762</f>
        <v>139645099.08</v>
      </c>
      <c r="F120" s="43">
        <f t="shared" si="3"/>
        <v>1256100.919999987</v>
      </c>
    </row>
    <row r="121" spans="1:6" ht="101.25">
      <c r="A121" s="95" t="s">
        <v>409</v>
      </c>
      <c r="B121" s="66" t="s">
        <v>226</v>
      </c>
      <c r="C121" s="77" t="s">
        <v>410</v>
      </c>
      <c r="D121" s="40">
        <v>1000000</v>
      </c>
      <c r="E121" s="58" t="s">
        <v>55</v>
      </c>
      <c r="F121" s="43" t="str">
        <f t="shared" si="3"/>
        <v>-</v>
      </c>
    </row>
    <row r="122" spans="1:6" ht="22.5">
      <c r="A122" s="42" t="s">
        <v>259</v>
      </c>
      <c r="B122" s="66" t="s">
        <v>226</v>
      </c>
      <c r="C122" s="77" t="s">
        <v>411</v>
      </c>
      <c r="D122" s="40">
        <v>1000000</v>
      </c>
      <c r="E122" s="58" t="s">
        <v>55</v>
      </c>
      <c r="F122" s="43" t="str">
        <f t="shared" si="3"/>
        <v>-</v>
      </c>
    </row>
    <row r="123" spans="1:6" ht="112.5">
      <c r="A123" s="95" t="s">
        <v>412</v>
      </c>
      <c r="B123" s="66" t="s">
        <v>226</v>
      </c>
      <c r="C123" s="77" t="s">
        <v>413</v>
      </c>
      <c r="D123" s="40">
        <v>175000</v>
      </c>
      <c r="E123" s="58" t="s">
        <v>55</v>
      </c>
      <c r="F123" s="43" t="str">
        <f t="shared" si="3"/>
        <v>-</v>
      </c>
    </row>
    <row r="124" spans="1:6" ht="22.5">
      <c r="A124" s="42" t="s">
        <v>259</v>
      </c>
      <c r="B124" s="66" t="s">
        <v>226</v>
      </c>
      <c r="C124" s="77" t="s">
        <v>414</v>
      </c>
      <c r="D124" s="40">
        <v>175000</v>
      </c>
      <c r="E124" s="58" t="s">
        <v>55</v>
      </c>
      <c r="F124" s="43" t="str">
        <f t="shared" si="3"/>
        <v>-</v>
      </c>
    </row>
    <row r="125" spans="1:6" ht="101.25">
      <c r="A125" s="95" t="s">
        <v>415</v>
      </c>
      <c r="B125" s="66" t="s">
        <v>226</v>
      </c>
      <c r="C125" s="77" t="s">
        <v>416</v>
      </c>
      <c r="D125" s="40">
        <v>32899700</v>
      </c>
      <c r="E125" s="58">
        <f>32802998.24+99762</f>
        <v>32902760.24</v>
      </c>
      <c r="F125" s="43" t="str">
        <f t="shared" si="3"/>
        <v>-</v>
      </c>
    </row>
    <row r="126" spans="1:6" ht="22.5">
      <c r="A126" s="42" t="s">
        <v>372</v>
      </c>
      <c r="B126" s="66" t="s">
        <v>226</v>
      </c>
      <c r="C126" s="77" t="s">
        <v>417</v>
      </c>
      <c r="D126" s="40">
        <v>1290200</v>
      </c>
      <c r="E126" s="58">
        <v>1290180.54</v>
      </c>
      <c r="F126" s="43">
        <f t="shared" si="3"/>
        <v>19.459999999962747</v>
      </c>
    </row>
    <row r="127" spans="1:6" ht="22.5">
      <c r="A127" s="42" t="s">
        <v>259</v>
      </c>
      <c r="B127" s="66" t="s">
        <v>226</v>
      </c>
      <c r="C127" s="77" t="s">
        <v>418</v>
      </c>
      <c r="D127" s="96">
        <f>31609500+3400</f>
        <v>31612900</v>
      </c>
      <c r="E127" s="97">
        <f>31512817.7+99762</f>
        <v>31612579.7</v>
      </c>
      <c r="F127" s="43">
        <f t="shared" si="3"/>
        <v>320.30000000074506</v>
      </c>
    </row>
    <row r="128" spans="1:6" ht="101.25">
      <c r="A128" s="95" t="s">
        <v>419</v>
      </c>
      <c r="B128" s="66" t="s">
        <v>226</v>
      </c>
      <c r="C128" s="77" t="s">
        <v>420</v>
      </c>
      <c r="D128" s="40">
        <v>1427200</v>
      </c>
      <c r="E128" s="58">
        <v>1427120</v>
      </c>
      <c r="F128" s="43">
        <f t="shared" si="3"/>
        <v>80</v>
      </c>
    </row>
    <row r="129" spans="1:6" ht="22.5">
      <c r="A129" s="42" t="s">
        <v>372</v>
      </c>
      <c r="B129" s="66" t="s">
        <v>226</v>
      </c>
      <c r="C129" s="77" t="s">
        <v>421</v>
      </c>
      <c r="D129" s="40">
        <v>1427200</v>
      </c>
      <c r="E129" s="58">
        <v>1427120</v>
      </c>
      <c r="F129" s="43">
        <f t="shared" si="3"/>
        <v>80</v>
      </c>
    </row>
    <row r="130" spans="1:6" ht="101.25">
      <c r="A130" s="95" t="s">
        <v>422</v>
      </c>
      <c r="B130" s="66" t="s">
        <v>226</v>
      </c>
      <c r="C130" s="77" t="s">
        <v>423</v>
      </c>
      <c r="D130" s="40">
        <v>65000</v>
      </c>
      <c r="E130" s="58">
        <v>64981.36</v>
      </c>
      <c r="F130" s="43">
        <f t="shared" si="3"/>
        <v>18.639999999999418</v>
      </c>
    </row>
    <row r="131" spans="1:6" ht="22.5">
      <c r="A131" s="42" t="s">
        <v>259</v>
      </c>
      <c r="B131" s="66" t="s">
        <v>226</v>
      </c>
      <c r="C131" s="77" t="s">
        <v>424</v>
      </c>
      <c r="D131" s="40">
        <v>65000</v>
      </c>
      <c r="E131" s="58">
        <v>64981.36</v>
      </c>
      <c r="F131" s="43">
        <f t="shared" si="3"/>
        <v>18.639999999999418</v>
      </c>
    </row>
    <row r="132" spans="1:6" ht="78.75">
      <c r="A132" s="95" t="s">
        <v>425</v>
      </c>
      <c r="B132" s="66" t="s">
        <v>226</v>
      </c>
      <c r="C132" s="77" t="s">
        <v>426</v>
      </c>
      <c r="D132" s="40">
        <f>180000-3500</f>
        <v>176500</v>
      </c>
      <c r="E132" s="58">
        <v>172865.7</v>
      </c>
      <c r="F132" s="43">
        <f t="shared" si="3"/>
        <v>3634.2999999999884</v>
      </c>
    </row>
    <row r="133" spans="1:6" ht="45">
      <c r="A133" s="42" t="s">
        <v>427</v>
      </c>
      <c r="B133" s="66" t="s">
        <v>226</v>
      </c>
      <c r="C133" s="77" t="s">
        <v>428</v>
      </c>
      <c r="D133" s="40">
        <f>180000-3500</f>
        <v>176500</v>
      </c>
      <c r="E133" s="58">
        <v>172865.7</v>
      </c>
      <c r="F133" s="43">
        <f t="shared" si="3"/>
        <v>3634.2999999999884</v>
      </c>
    </row>
    <row r="134" spans="1:6" ht="90">
      <c r="A134" s="95" t="s">
        <v>429</v>
      </c>
      <c r="B134" s="66" t="s">
        <v>226</v>
      </c>
      <c r="C134" s="77" t="s">
        <v>430</v>
      </c>
      <c r="D134" s="40">
        <v>24940000</v>
      </c>
      <c r="E134" s="58">
        <v>24940000</v>
      </c>
      <c r="F134" s="43" t="str">
        <f t="shared" si="3"/>
        <v>-</v>
      </c>
    </row>
    <row r="135" spans="1:6" ht="22.5">
      <c r="A135" s="42" t="s">
        <v>259</v>
      </c>
      <c r="B135" s="66" t="s">
        <v>226</v>
      </c>
      <c r="C135" s="77" t="s">
        <v>431</v>
      </c>
      <c r="D135" s="40">
        <v>24940000</v>
      </c>
      <c r="E135" s="58">
        <v>24940000</v>
      </c>
      <c r="F135" s="43" t="str">
        <f t="shared" si="3"/>
        <v>-</v>
      </c>
    </row>
    <row r="136" spans="1:6" ht="78.75">
      <c r="A136" s="95" t="s">
        <v>432</v>
      </c>
      <c r="B136" s="66" t="s">
        <v>226</v>
      </c>
      <c r="C136" s="77" t="s">
        <v>433</v>
      </c>
      <c r="D136" s="40">
        <v>72791200</v>
      </c>
      <c r="E136" s="58">
        <v>72789676.44</v>
      </c>
      <c r="F136" s="43">
        <f t="shared" si="3"/>
        <v>1523.5600000023842</v>
      </c>
    </row>
    <row r="137" spans="1:6" ht="22.5">
      <c r="A137" s="42" t="s">
        <v>372</v>
      </c>
      <c r="B137" s="66" t="s">
        <v>226</v>
      </c>
      <c r="C137" s="77" t="s">
        <v>434</v>
      </c>
      <c r="D137" s="40">
        <v>72791200</v>
      </c>
      <c r="E137" s="58">
        <v>72789676.44</v>
      </c>
      <c r="F137" s="43">
        <f t="shared" si="3"/>
        <v>1523.5600000023842</v>
      </c>
    </row>
    <row r="138" spans="1:6" ht="78.75">
      <c r="A138" s="95" t="s">
        <v>435</v>
      </c>
      <c r="B138" s="66" t="s">
        <v>226</v>
      </c>
      <c r="C138" s="77" t="s">
        <v>436</v>
      </c>
      <c r="D138" s="40">
        <v>1109900</v>
      </c>
      <c r="E138" s="58">
        <v>1109545.78</v>
      </c>
      <c r="F138" s="43">
        <f t="shared" si="3"/>
        <v>354.21999999997206</v>
      </c>
    </row>
    <row r="139" spans="1:6" ht="22.5">
      <c r="A139" s="42" t="s">
        <v>259</v>
      </c>
      <c r="B139" s="66" t="s">
        <v>226</v>
      </c>
      <c r="C139" s="77" t="s">
        <v>437</v>
      </c>
      <c r="D139" s="40">
        <v>1109900</v>
      </c>
      <c r="E139" s="58">
        <v>1109545.78</v>
      </c>
      <c r="F139" s="43">
        <f t="shared" si="3"/>
        <v>354.21999999997206</v>
      </c>
    </row>
    <row r="140" spans="1:6" ht="101.25">
      <c r="A140" s="95" t="s">
        <v>438</v>
      </c>
      <c r="B140" s="66" t="s">
        <v>226</v>
      </c>
      <c r="C140" s="77" t="s">
        <v>439</v>
      </c>
      <c r="D140" s="40">
        <v>1592000</v>
      </c>
      <c r="E140" s="58">
        <v>1592000</v>
      </c>
      <c r="F140" s="43" t="str">
        <f t="shared" si="3"/>
        <v>-</v>
      </c>
    </row>
    <row r="141" spans="1:6" ht="22.5">
      <c r="A141" s="42" t="s">
        <v>259</v>
      </c>
      <c r="B141" s="66" t="s">
        <v>226</v>
      </c>
      <c r="C141" s="77" t="s">
        <v>440</v>
      </c>
      <c r="D141" s="40">
        <v>1592000</v>
      </c>
      <c r="E141" s="58">
        <v>1592000</v>
      </c>
      <c r="F141" s="43" t="str">
        <f t="shared" si="3"/>
        <v>-</v>
      </c>
    </row>
    <row r="142" spans="1:6" ht="90">
      <c r="A142" s="95" t="s">
        <v>441</v>
      </c>
      <c r="B142" s="66" t="s">
        <v>226</v>
      </c>
      <c r="C142" s="77" t="s">
        <v>442</v>
      </c>
      <c r="D142" s="40">
        <f>4646200+100</f>
        <v>4646300</v>
      </c>
      <c r="E142" s="58">
        <v>4646149.56</v>
      </c>
      <c r="F142" s="43">
        <f t="shared" si="3"/>
        <v>150.44000000040978</v>
      </c>
    </row>
    <row r="143" spans="1:6" ht="22.5">
      <c r="A143" s="42" t="s">
        <v>372</v>
      </c>
      <c r="B143" s="66" t="s">
        <v>226</v>
      </c>
      <c r="C143" s="77" t="s">
        <v>443</v>
      </c>
      <c r="D143" s="40">
        <f>4646200+100</f>
        <v>4646300</v>
      </c>
      <c r="E143" s="58">
        <v>4646149.56</v>
      </c>
      <c r="F143" s="43">
        <f aca="true" t="shared" si="4" ref="F143:F174">IF(OR(D143="-",E143&gt;=D143),"-",D143-IF(E143="-",0,E143))</f>
        <v>150.44000000040978</v>
      </c>
    </row>
    <row r="144" spans="1:6" ht="90">
      <c r="A144" s="95" t="s">
        <v>444</v>
      </c>
      <c r="B144" s="66" t="s">
        <v>226</v>
      </c>
      <c r="C144" s="77" t="s">
        <v>445</v>
      </c>
      <c r="D144" s="40">
        <v>75000</v>
      </c>
      <c r="E144" s="58" t="s">
        <v>55</v>
      </c>
      <c r="F144" s="43" t="str">
        <f t="shared" si="4"/>
        <v>-</v>
      </c>
    </row>
    <row r="145" spans="1:6" ht="22.5">
      <c r="A145" s="42" t="s">
        <v>259</v>
      </c>
      <c r="B145" s="66" t="s">
        <v>226</v>
      </c>
      <c r="C145" s="77" t="s">
        <v>446</v>
      </c>
      <c r="D145" s="40">
        <v>75000</v>
      </c>
      <c r="E145" s="58" t="s">
        <v>55</v>
      </c>
      <c r="F145" s="43" t="str">
        <f t="shared" si="4"/>
        <v>-</v>
      </c>
    </row>
    <row r="146" spans="1:6" ht="12.75">
      <c r="A146" s="42" t="s">
        <v>447</v>
      </c>
      <c r="B146" s="66" t="s">
        <v>226</v>
      </c>
      <c r="C146" s="77" t="s">
        <v>448</v>
      </c>
      <c r="D146" s="40">
        <v>22899100</v>
      </c>
      <c r="E146" s="58">
        <v>22799314.35</v>
      </c>
      <c r="F146" s="43">
        <f t="shared" si="4"/>
        <v>99785.64999999851</v>
      </c>
    </row>
    <row r="147" spans="1:6" ht="45">
      <c r="A147" s="42" t="s">
        <v>391</v>
      </c>
      <c r="B147" s="66" t="s">
        <v>226</v>
      </c>
      <c r="C147" s="77" t="s">
        <v>449</v>
      </c>
      <c r="D147" s="40">
        <v>12343600</v>
      </c>
      <c r="E147" s="58">
        <v>12285236.33</v>
      </c>
      <c r="F147" s="43">
        <f t="shared" si="4"/>
        <v>58363.669999999925</v>
      </c>
    </row>
    <row r="148" spans="1:6" ht="12.75">
      <c r="A148" s="42" t="s">
        <v>450</v>
      </c>
      <c r="B148" s="66" t="s">
        <v>226</v>
      </c>
      <c r="C148" s="77" t="s">
        <v>451</v>
      </c>
      <c r="D148" s="40">
        <v>12343600</v>
      </c>
      <c r="E148" s="58">
        <f>12285236.33-78801</f>
        <v>12206435.33</v>
      </c>
      <c r="F148" s="43">
        <f t="shared" si="4"/>
        <v>137164.66999999993</v>
      </c>
    </row>
    <row r="149" spans="1:6" ht="56.25">
      <c r="A149" s="42" t="s">
        <v>452</v>
      </c>
      <c r="B149" s="66" t="s">
        <v>226</v>
      </c>
      <c r="C149" s="77" t="s">
        <v>453</v>
      </c>
      <c r="D149" s="40">
        <v>6949100</v>
      </c>
      <c r="E149" s="58">
        <v>6936553.33</v>
      </c>
      <c r="F149" s="43">
        <f t="shared" si="4"/>
        <v>12546.669999999925</v>
      </c>
    </row>
    <row r="150" spans="1:6" ht="22.5">
      <c r="A150" s="42" t="s">
        <v>259</v>
      </c>
      <c r="B150" s="66" t="s">
        <v>226</v>
      </c>
      <c r="C150" s="77" t="s">
        <v>454</v>
      </c>
      <c r="D150" s="40">
        <v>6949100</v>
      </c>
      <c r="E150" s="58">
        <v>6936553.33</v>
      </c>
      <c r="F150" s="43">
        <f t="shared" si="4"/>
        <v>12546.669999999925</v>
      </c>
    </row>
    <row r="151" spans="1:6" ht="67.5">
      <c r="A151" s="95" t="s">
        <v>455</v>
      </c>
      <c r="B151" s="66" t="s">
        <v>226</v>
      </c>
      <c r="C151" s="77" t="s">
        <v>456</v>
      </c>
      <c r="D151" s="40">
        <v>5394500</v>
      </c>
      <c r="E151" s="58">
        <f>E152</f>
        <v>5269882</v>
      </c>
      <c r="F151" s="43">
        <f t="shared" si="4"/>
        <v>124618</v>
      </c>
    </row>
    <row r="152" spans="1:6" ht="22.5">
      <c r="A152" s="42" t="s">
        <v>259</v>
      </c>
      <c r="B152" s="66" t="s">
        <v>226</v>
      </c>
      <c r="C152" s="77" t="s">
        <v>457</v>
      </c>
      <c r="D152" s="40">
        <v>5394500</v>
      </c>
      <c r="E152" s="58">
        <f>5348683-78801</f>
        <v>5269882</v>
      </c>
      <c r="F152" s="43">
        <f t="shared" si="4"/>
        <v>124618</v>
      </c>
    </row>
    <row r="153" spans="1:6" ht="22.5">
      <c r="A153" s="42" t="s">
        <v>363</v>
      </c>
      <c r="B153" s="66" t="s">
        <v>226</v>
      </c>
      <c r="C153" s="77" t="s">
        <v>458</v>
      </c>
      <c r="D153" s="40">
        <v>9899200</v>
      </c>
      <c r="E153" s="58">
        <v>9863226.18</v>
      </c>
      <c r="F153" s="43">
        <f t="shared" si="4"/>
        <v>35973.8200000003</v>
      </c>
    </row>
    <row r="154" spans="1:6" ht="33.75">
      <c r="A154" s="42" t="s">
        <v>374</v>
      </c>
      <c r="B154" s="66" t="s">
        <v>226</v>
      </c>
      <c r="C154" s="77" t="s">
        <v>459</v>
      </c>
      <c r="D154" s="40">
        <v>9899200</v>
      </c>
      <c r="E154" s="58">
        <v>9863226.18</v>
      </c>
      <c r="F154" s="43">
        <f t="shared" si="4"/>
        <v>35973.8200000003</v>
      </c>
    </row>
    <row r="155" spans="1:6" ht="67.5">
      <c r="A155" s="95" t="s">
        <v>460</v>
      </c>
      <c r="B155" s="66" t="s">
        <v>226</v>
      </c>
      <c r="C155" s="77" t="s">
        <v>461</v>
      </c>
      <c r="D155" s="40">
        <v>9899200</v>
      </c>
      <c r="E155" s="58">
        <v>9863226.18</v>
      </c>
      <c r="F155" s="43">
        <f t="shared" si="4"/>
        <v>35973.8200000003</v>
      </c>
    </row>
    <row r="156" spans="1:6" ht="22.5">
      <c r="A156" s="42" t="s">
        <v>259</v>
      </c>
      <c r="B156" s="66" t="s">
        <v>226</v>
      </c>
      <c r="C156" s="77" t="s">
        <v>462</v>
      </c>
      <c r="D156" s="40">
        <v>9899200</v>
      </c>
      <c r="E156" s="58">
        <v>9863226.18</v>
      </c>
      <c r="F156" s="43">
        <f t="shared" si="4"/>
        <v>35973.8200000003</v>
      </c>
    </row>
    <row r="157" spans="1:6" ht="45">
      <c r="A157" s="42" t="s">
        <v>337</v>
      </c>
      <c r="B157" s="66" t="s">
        <v>226</v>
      </c>
      <c r="C157" s="77" t="s">
        <v>463</v>
      </c>
      <c r="D157" s="40">
        <v>66300</v>
      </c>
      <c r="E157" s="58">
        <v>66293.82</v>
      </c>
      <c r="F157" s="43">
        <f t="shared" si="4"/>
        <v>6.179999999993015</v>
      </c>
    </row>
    <row r="158" spans="1:6" ht="12.75">
      <c r="A158" s="42" t="s">
        <v>344</v>
      </c>
      <c r="B158" s="66" t="s">
        <v>226</v>
      </c>
      <c r="C158" s="77" t="s">
        <v>464</v>
      </c>
      <c r="D158" s="40">
        <v>66300</v>
      </c>
      <c r="E158" s="58">
        <v>66293.82</v>
      </c>
      <c r="F158" s="43">
        <f t="shared" si="4"/>
        <v>6.179999999993015</v>
      </c>
    </row>
    <row r="159" spans="1:6" ht="78.75">
      <c r="A159" s="95" t="s">
        <v>465</v>
      </c>
      <c r="B159" s="66" t="s">
        <v>226</v>
      </c>
      <c r="C159" s="77" t="s">
        <v>466</v>
      </c>
      <c r="D159" s="40">
        <v>66300</v>
      </c>
      <c r="E159" s="58">
        <v>66293.82</v>
      </c>
      <c r="F159" s="43">
        <f t="shared" si="4"/>
        <v>6.179999999993015</v>
      </c>
    </row>
    <row r="160" spans="1:6" ht="22.5">
      <c r="A160" s="42" t="s">
        <v>259</v>
      </c>
      <c r="B160" s="66" t="s">
        <v>226</v>
      </c>
      <c r="C160" s="77" t="s">
        <v>467</v>
      </c>
      <c r="D160" s="40">
        <v>66300</v>
      </c>
      <c r="E160" s="58">
        <v>66293.82</v>
      </c>
      <c r="F160" s="43">
        <f t="shared" si="4"/>
        <v>6.179999999993015</v>
      </c>
    </row>
    <row r="161" spans="1:6" ht="22.5">
      <c r="A161" s="42" t="s">
        <v>468</v>
      </c>
      <c r="B161" s="66" t="s">
        <v>226</v>
      </c>
      <c r="C161" s="77" t="s">
        <v>469</v>
      </c>
      <c r="D161" s="40">
        <v>590000</v>
      </c>
      <c r="E161" s="58">
        <v>584558.02</v>
      </c>
      <c r="F161" s="43">
        <f t="shared" si="4"/>
        <v>5441.979999999981</v>
      </c>
    </row>
    <row r="162" spans="1:6" ht="22.5">
      <c r="A162" s="42" t="s">
        <v>470</v>
      </c>
      <c r="B162" s="66" t="s">
        <v>226</v>
      </c>
      <c r="C162" s="77" t="s">
        <v>471</v>
      </c>
      <c r="D162" s="40">
        <v>590000</v>
      </c>
      <c r="E162" s="58">
        <v>584558.02</v>
      </c>
      <c r="F162" s="43">
        <f t="shared" si="4"/>
        <v>5441.979999999981</v>
      </c>
    </row>
    <row r="163" spans="1:6" ht="78.75">
      <c r="A163" s="95" t="s">
        <v>472</v>
      </c>
      <c r="B163" s="66" t="s">
        <v>226</v>
      </c>
      <c r="C163" s="77" t="s">
        <v>473</v>
      </c>
      <c r="D163" s="40">
        <v>590000</v>
      </c>
      <c r="E163" s="58">
        <v>584558.02</v>
      </c>
      <c r="F163" s="43">
        <f t="shared" si="4"/>
        <v>5441.979999999981</v>
      </c>
    </row>
    <row r="164" spans="1:6" ht="22.5">
      <c r="A164" s="42" t="s">
        <v>259</v>
      </c>
      <c r="B164" s="66" t="s">
        <v>226</v>
      </c>
      <c r="C164" s="77" t="s">
        <v>474</v>
      </c>
      <c r="D164" s="40">
        <v>590000</v>
      </c>
      <c r="E164" s="58">
        <v>584558.02</v>
      </c>
      <c r="F164" s="43">
        <f t="shared" si="4"/>
        <v>5441.979999999981</v>
      </c>
    </row>
    <row r="165" spans="1:6" ht="12.75">
      <c r="A165" s="85" t="s">
        <v>475</v>
      </c>
      <c r="B165" s="86" t="s">
        <v>226</v>
      </c>
      <c r="C165" s="87" t="s">
        <v>476</v>
      </c>
      <c r="D165" s="88">
        <v>40300</v>
      </c>
      <c r="E165" s="89">
        <v>40225.6</v>
      </c>
      <c r="F165" s="90">
        <f t="shared" si="4"/>
        <v>74.40000000000146</v>
      </c>
    </row>
    <row r="166" spans="1:6" ht="22.5">
      <c r="A166" s="42" t="s">
        <v>477</v>
      </c>
      <c r="B166" s="66" t="s">
        <v>226</v>
      </c>
      <c r="C166" s="77" t="s">
        <v>478</v>
      </c>
      <c r="D166" s="40">
        <v>25300</v>
      </c>
      <c r="E166" s="58">
        <v>25225.6</v>
      </c>
      <c r="F166" s="43">
        <f t="shared" si="4"/>
        <v>74.40000000000146</v>
      </c>
    </row>
    <row r="167" spans="1:6" ht="33.75">
      <c r="A167" s="42" t="s">
        <v>288</v>
      </c>
      <c r="B167" s="66" t="s">
        <v>226</v>
      </c>
      <c r="C167" s="77" t="s">
        <v>479</v>
      </c>
      <c r="D167" s="40">
        <v>25300</v>
      </c>
      <c r="E167" s="58">
        <v>25225.6</v>
      </c>
      <c r="F167" s="43">
        <f t="shared" si="4"/>
        <v>74.40000000000146</v>
      </c>
    </row>
    <row r="168" spans="1:6" ht="33.75">
      <c r="A168" s="42" t="s">
        <v>480</v>
      </c>
      <c r="B168" s="66" t="s">
        <v>226</v>
      </c>
      <c r="C168" s="77" t="s">
        <v>481</v>
      </c>
      <c r="D168" s="40">
        <v>25300</v>
      </c>
      <c r="E168" s="58">
        <v>25225.6</v>
      </c>
      <c r="F168" s="43">
        <f t="shared" si="4"/>
        <v>74.40000000000146</v>
      </c>
    </row>
    <row r="169" spans="1:6" ht="78.75">
      <c r="A169" s="95" t="s">
        <v>482</v>
      </c>
      <c r="B169" s="66" t="s">
        <v>226</v>
      </c>
      <c r="C169" s="77" t="s">
        <v>483</v>
      </c>
      <c r="D169" s="40">
        <v>25300</v>
      </c>
      <c r="E169" s="58">
        <v>25225.6</v>
      </c>
      <c r="F169" s="43">
        <f t="shared" si="4"/>
        <v>74.40000000000146</v>
      </c>
    </row>
    <row r="170" spans="1:6" ht="22.5">
      <c r="A170" s="42" t="s">
        <v>259</v>
      </c>
      <c r="B170" s="66" t="s">
        <v>226</v>
      </c>
      <c r="C170" s="77" t="s">
        <v>484</v>
      </c>
      <c r="D170" s="40">
        <v>25300</v>
      </c>
      <c r="E170" s="58">
        <v>25225.6</v>
      </c>
      <c r="F170" s="43">
        <f t="shared" si="4"/>
        <v>74.40000000000146</v>
      </c>
    </row>
    <row r="171" spans="1:6" ht="12.75">
      <c r="A171" s="42" t="s">
        <v>485</v>
      </c>
      <c r="B171" s="66" t="s">
        <v>226</v>
      </c>
      <c r="C171" s="77" t="s">
        <v>486</v>
      </c>
      <c r="D171" s="40">
        <v>15000</v>
      </c>
      <c r="E171" s="58">
        <v>15000</v>
      </c>
      <c r="F171" s="43" t="str">
        <f t="shared" si="4"/>
        <v>-</v>
      </c>
    </row>
    <row r="172" spans="1:6" ht="22.5">
      <c r="A172" s="42" t="s">
        <v>487</v>
      </c>
      <c r="B172" s="66" t="s">
        <v>226</v>
      </c>
      <c r="C172" s="77" t="s">
        <v>488</v>
      </c>
      <c r="D172" s="40">
        <v>15000</v>
      </c>
      <c r="E172" s="58">
        <v>15000</v>
      </c>
      <c r="F172" s="43" t="str">
        <f t="shared" si="4"/>
        <v>-</v>
      </c>
    </row>
    <row r="173" spans="1:6" ht="12.75">
      <c r="A173" s="42" t="s">
        <v>489</v>
      </c>
      <c r="B173" s="66" t="s">
        <v>226</v>
      </c>
      <c r="C173" s="77" t="s">
        <v>490</v>
      </c>
      <c r="D173" s="40">
        <v>15000</v>
      </c>
      <c r="E173" s="58">
        <v>15000</v>
      </c>
      <c r="F173" s="43" t="str">
        <f t="shared" si="4"/>
        <v>-</v>
      </c>
    </row>
    <row r="174" spans="1:6" ht="56.25">
      <c r="A174" s="42" t="s">
        <v>491</v>
      </c>
      <c r="B174" s="66" t="s">
        <v>226</v>
      </c>
      <c r="C174" s="77" t="s">
        <v>492</v>
      </c>
      <c r="D174" s="40">
        <v>15000</v>
      </c>
      <c r="E174" s="58">
        <v>15000</v>
      </c>
      <c r="F174" s="43" t="str">
        <f t="shared" si="4"/>
        <v>-</v>
      </c>
    </row>
    <row r="175" spans="1:6" ht="22.5">
      <c r="A175" s="42" t="s">
        <v>259</v>
      </c>
      <c r="B175" s="66" t="s">
        <v>226</v>
      </c>
      <c r="C175" s="77" t="s">
        <v>493</v>
      </c>
      <c r="D175" s="40">
        <v>15000</v>
      </c>
      <c r="E175" s="58">
        <v>15000</v>
      </c>
      <c r="F175" s="43" t="str">
        <f aca="true" t="shared" si="5" ref="F175:F206">IF(OR(D175="-",E175&gt;=D175),"-",D175-IF(E175="-",0,E175))</f>
        <v>-</v>
      </c>
    </row>
    <row r="176" spans="1:6" ht="12.75">
      <c r="A176" s="85" t="s">
        <v>494</v>
      </c>
      <c r="B176" s="86" t="s">
        <v>226</v>
      </c>
      <c r="C176" s="87" t="s">
        <v>495</v>
      </c>
      <c r="D176" s="88">
        <v>11440100</v>
      </c>
      <c r="E176" s="89">
        <v>11438081.05</v>
      </c>
      <c r="F176" s="90">
        <f t="shared" si="5"/>
        <v>2018.949999999255</v>
      </c>
    </row>
    <row r="177" spans="1:6" ht="12.75">
      <c r="A177" s="42" t="s">
        <v>496</v>
      </c>
      <c r="B177" s="66" t="s">
        <v>226</v>
      </c>
      <c r="C177" s="77" t="s">
        <v>497</v>
      </c>
      <c r="D177" s="40">
        <v>11440100</v>
      </c>
      <c r="E177" s="58">
        <v>11438081.05</v>
      </c>
      <c r="F177" s="43">
        <f t="shared" si="5"/>
        <v>2018.949999999255</v>
      </c>
    </row>
    <row r="178" spans="1:6" ht="22.5">
      <c r="A178" s="42" t="s">
        <v>468</v>
      </c>
      <c r="B178" s="66" t="s">
        <v>226</v>
      </c>
      <c r="C178" s="77" t="s">
        <v>498</v>
      </c>
      <c r="D178" s="40">
        <v>11440100</v>
      </c>
      <c r="E178" s="58">
        <v>11438081.05</v>
      </c>
      <c r="F178" s="43">
        <f t="shared" si="5"/>
        <v>2018.949999999255</v>
      </c>
    </row>
    <row r="179" spans="1:6" ht="22.5">
      <c r="A179" s="42" t="s">
        <v>499</v>
      </c>
      <c r="B179" s="66" t="s">
        <v>226</v>
      </c>
      <c r="C179" s="77" t="s">
        <v>500</v>
      </c>
      <c r="D179" s="40">
        <v>11332100</v>
      </c>
      <c r="E179" s="58">
        <v>11330483.6</v>
      </c>
      <c r="F179" s="43">
        <f t="shared" si="5"/>
        <v>1616.4000000003725</v>
      </c>
    </row>
    <row r="180" spans="1:6" ht="67.5">
      <c r="A180" s="95" t="s">
        <v>501</v>
      </c>
      <c r="B180" s="66" t="s">
        <v>226</v>
      </c>
      <c r="C180" s="77" t="s">
        <v>502</v>
      </c>
      <c r="D180" s="40">
        <v>9969000</v>
      </c>
      <c r="E180" s="58">
        <v>9967437.6</v>
      </c>
      <c r="F180" s="43">
        <f t="shared" si="5"/>
        <v>1562.4000000003725</v>
      </c>
    </row>
    <row r="181" spans="1:6" ht="45">
      <c r="A181" s="42" t="s">
        <v>503</v>
      </c>
      <c r="B181" s="66" t="s">
        <v>226</v>
      </c>
      <c r="C181" s="77" t="s">
        <v>504</v>
      </c>
      <c r="D181" s="40">
        <v>9969000</v>
      </c>
      <c r="E181" s="58">
        <v>9967437.6</v>
      </c>
      <c r="F181" s="43">
        <f t="shared" si="5"/>
        <v>1562.4000000003725</v>
      </c>
    </row>
    <row r="182" spans="1:6" ht="67.5">
      <c r="A182" s="42" t="s">
        <v>505</v>
      </c>
      <c r="B182" s="66" t="s">
        <v>226</v>
      </c>
      <c r="C182" s="77" t="s">
        <v>506</v>
      </c>
      <c r="D182" s="40">
        <v>847100</v>
      </c>
      <c r="E182" s="58">
        <v>847046</v>
      </c>
      <c r="F182" s="43">
        <f t="shared" si="5"/>
        <v>54</v>
      </c>
    </row>
    <row r="183" spans="1:6" ht="12.75">
      <c r="A183" s="42" t="s">
        <v>507</v>
      </c>
      <c r="B183" s="66" t="s">
        <v>226</v>
      </c>
      <c r="C183" s="77" t="s">
        <v>508</v>
      </c>
      <c r="D183" s="40">
        <v>847100</v>
      </c>
      <c r="E183" s="58">
        <v>847046</v>
      </c>
      <c r="F183" s="43">
        <f t="shared" si="5"/>
        <v>54</v>
      </c>
    </row>
    <row r="184" spans="1:6" ht="101.25">
      <c r="A184" s="95" t="s">
        <v>509</v>
      </c>
      <c r="B184" s="66" t="s">
        <v>226</v>
      </c>
      <c r="C184" s="77" t="s">
        <v>510</v>
      </c>
      <c r="D184" s="40">
        <v>485000</v>
      </c>
      <c r="E184" s="58">
        <v>485000</v>
      </c>
      <c r="F184" s="43" t="str">
        <f t="shared" si="5"/>
        <v>-</v>
      </c>
    </row>
    <row r="185" spans="1:6" ht="45">
      <c r="A185" s="42" t="s">
        <v>503</v>
      </c>
      <c r="B185" s="66" t="s">
        <v>226</v>
      </c>
      <c r="C185" s="77" t="s">
        <v>511</v>
      </c>
      <c r="D185" s="40">
        <v>485000</v>
      </c>
      <c r="E185" s="58">
        <v>485000</v>
      </c>
      <c r="F185" s="43" t="str">
        <f t="shared" si="5"/>
        <v>-</v>
      </c>
    </row>
    <row r="186" spans="1:6" ht="101.25">
      <c r="A186" s="95" t="s">
        <v>512</v>
      </c>
      <c r="B186" s="66" t="s">
        <v>226</v>
      </c>
      <c r="C186" s="77" t="s">
        <v>513</v>
      </c>
      <c r="D186" s="40">
        <v>31000</v>
      </c>
      <c r="E186" s="58">
        <v>31000</v>
      </c>
      <c r="F186" s="43" t="str">
        <f t="shared" si="5"/>
        <v>-</v>
      </c>
    </row>
    <row r="187" spans="1:6" ht="45">
      <c r="A187" s="42" t="s">
        <v>503</v>
      </c>
      <c r="B187" s="66" t="s">
        <v>226</v>
      </c>
      <c r="C187" s="77" t="s">
        <v>514</v>
      </c>
      <c r="D187" s="40">
        <v>31000</v>
      </c>
      <c r="E187" s="58">
        <v>31000</v>
      </c>
      <c r="F187" s="43" t="str">
        <f t="shared" si="5"/>
        <v>-</v>
      </c>
    </row>
    <row r="188" spans="1:6" ht="22.5">
      <c r="A188" s="42" t="s">
        <v>515</v>
      </c>
      <c r="B188" s="66" t="s">
        <v>226</v>
      </c>
      <c r="C188" s="77" t="s">
        <v>516</v>
      </c>
      <c r="D188" s="40">
        <v>108000</v>
      </c>
      <c r="E188" s="58">
        <v>107597.45</v>
      </c>
      <c r="F188" s="43">
        <f t="shared" si="5"/>
        <v>402.5500000000029</v>
      </c>
    </row>
    <row r="189" spans="1:6" ht="78.75">
      <c r="A189" s="95" t="s">
        <v>517</v>
      </c>
      <c r="B189" s="66" t="s">
        <v>226</v>
      </c>
      <c r="C189" s="77" t="s">
        <v>518</v>
      </c>
      <c r="D189" s="40">
        <v>108000</v>
      </c>
      <c r="E189" s="58">
        <v>107597.45</v>
      </c>
      <c r="F189" s="43">
        <f t="shared" si="5"/>
        <v>402.5500000000029</v>
      </c>
    </row>
    <row r="190" spans="1:6" ht="22.5">
      <c r="A190" s="42" t="s">
        <v>259</v>
      </c>
      <c r="B190" s="66" t="s">
        <v>226</v>
      </c>
      <c r="C190" s="77" t="s">
        <v>519</v>
      </c>
      <c r="D190" s="40">
        <v>108000</v>
      </c>
      <c r="E190" s="58">
        <v>107597.45</v>
      </c>
      <c r="F190" s="43">
        <f t="shared" si="5"/>
        <v>402.5500000000029</v>
      </c>
    </row>
    <row r="191" spans="1:6" ht="12.75">
      <c r="A191" s="85" t="s">
        <v>520</v>
      </c>
      <c r="B191" s="86" t="s">
        <v>226</v>
      </c>
      <c r="C191" s="87" t="s">
        <v>521</v>
      </c>
      <c r="D191" s="88">
        <v>190000</v>
      </c>
      <c r="E191" s="89">
        <v>189405.54</v>
      </c>
      <c r="F191" s="90">
        <f t="shared" si="5"/>
        <v>594.4599999999919</v>
      </c>
    </row>
    <row r="192" spans="1:6" ht="12.75">
      <c r="A192" s="42" t="s">
        <v>522</v>
      </c>
      <c r="B192" s="66" t="s">
        <v>226</v>
      </c>
      <c r="C192" s="77" t="s">
        <v>523</v>
      </c>
      <c r="D192" s="40">
        <v>190000</v>
      </c>
      <c r="E192" s="58">
        <v>189405.54</v>
      </c>
      <c r="F192" s="43">
        <f t="shared" si="5"/>
        <v>594.4599999999919</v>
      </c>
    </row>
    <row r="193" spans="1:6" ht="22.5">
      <c r="A193" s="42" t="s">
        <v>524</v>
      </c>
      <c r="B193" s="66" t="s">
        <v>226</v>
      </c>
      <c r="C193" s="77" t="s">
        <v>525</v>
      </c>
      <c r="D193" s="40">
        <v>190000</v>
      </c>
      <c r="E193" s="58">
        <v>189405.54</v>
      </c>
      <c r="F193" s="43">
        <f t="shared" si="5"/>
        <v>594.4599999999919</v>
      </c>
    </row>
    <row r="194" spans="1:6" ht="33.75">
      <c r="A194" s="42" t="s">
        <v>526</v>
      </c>
      <c r="B194" s="66" t="s">
        <v>226</v>
      </c>
      <c r="C194" s="77" t="s">
        <v>527</v>
      </c>
      <c r="D194" s="40">
        <v>96400</v>
      </c>
      <c r="E194" s="58">
        <v>95811.04</v>
      </c>
      <c r="F194" s="43">
        <f t="shared" si="5"/>
        <v>588.9600000000064</v>
      </c>
    </row>
    <row r="195" spans="1:6" ht="67.5">
      <c r="A195" s="95" t="s">
        <v>528</v>
      </c>
      <c r="B195" s="66" t="s">
        <v>226</v>
      </c>
      <c r="C195" s="77" t="s">
        <v>529</v>
      </c>
      <c r="D195" s="40">
        <v>96400</v>
      </c>
      <c r="E195" s="58">
        <v>95811.04</v>
      </c>
      <c r="F195" s="43">
        <f t="shared" si="5"/>
        <v>588.9600000000064</v>
      </c>
    </row>
    <row r="196" spans="1:6" ht="22.5">
      <c r="A196" s="42" t="s">
        <v>259</v>
      </c>
      <c r="B196" s="66" t="s">
        <v>226</v>
      </c>
      <c r="C196" s="77" t="s">
        <v>530</v>
      </c>
      <c r="D196" s="40">
        <v>96400</v>
      </c>
      <c r="E196" s="58">
        <v>95811.04</v>
      </c>
      <c r="F196" s="43">
        <f t="shared" si="5"/>
        <v>588.9600000000064</v>
      </c>
    </row>
    <row r="197" spans="1:6" ht="33.75">
      <c r="A197" s="42" t="s">
        <v>531</v>
      </c>
      <c r="B197" s="66" t="s">
        <v>226</v>
      </c>
      <c r="C197" s="77" t="s">
        <v>532</v>
      </c>
      <c r="D197" s="40">
        <v>93600</v>
      </c>
      <c r="E197" s="58">
        <v>93594.5</v>
      </c>
      <c r="F197" s="43">
        <f t="shared" si="5"/>
        <v>5.5</v>
      </c>
    </row>
    <row r="198" spans="1:6" ht="78.75">
      <c r="A198" s="95" t="s">
        <v>533</v>
      </c>
      <c r="B198" s="66" t="s">
        <v>226</v>
      </c>
      <c r="C198" s="77" t="s">
        <v>534</v>
      </c>
      <c r="D198" s="40">
        <v>93600</v>
      </c>
      <c r="E198" s="58">
        <v>93594.5</v>
      </c>
      <c r="F198" s="43">
        <f t="shared" si="5"/>
        <v>5.5</v>
      </c>
    </row>
    <row r="199" spans="1:6" ht="22.5">
      <c r="A199" s="42" t="s">
        <v>259</v>
      </c>
      <c r="B199" s="66" t="s">
        <v>226</v>
      </c>
      <c r="C199" s="77" t="s">
        <v>535</v>
      </c>
      <c r="D199" s="40">
        <v>93600</v>
      </c>
      <c r="E199" s="58">
        <v>93594.5</v>
      </c>
      <c r="F199" s="43">
        <f t="shared" si="5"/>
        <v>5.5</v>
      </c>
    </row>
    <row r="200" spans="1:6" ht="56.25">
      <c r="A200" s="42" t="s">
        <v>536</v>
      </c>
      <c r="B200" s="66" t="s">
        <v>226</v>
      </c>
      <c r="C200" s="77" t="s">
        <v>537</v>
      </c>
      <c r="D200" s="40">
        <v>1433700</v>
      </c>
      <c r="E200" s="58">
        <v>1379978.42</v>
      </c>
      <c r="F200" s="43">
        <f t="shared" si="5"/>
        <v>53721.580000000075</v>
      </c>
    </row>
    <row r="201" spans="1:6" ht="12.75">
      <c r="A201" s="85" t="s">
        <v>229</v>
      </c>
      <c r="B201" s="86" t="s">
        <v>226</v>
      </c>
      <c r="C201" s="87" t="s">
        <v>538</v>
      </c>
      <c r="D201" s="88">
        <v>1433700</v>
      </c>
      <c r="E201" s="89">
        <v>1379978.42</v>
      </c>
      <c r="F201" s="90">
        <f t="shared" si="5"/>
        <v>53721.580000000075</v>
      </c>
    </row>
    <row r="202" spans="1:6" ht="12.75">
      <c r="A202" s="42" t="s">
        <v>286</v>
      </c>
      <c r="B202" s="66" t="s">
        <v>226</v>
      </c>
      <c r="C202" s="77" t="s">
        <v>539</v>
      </c>
      <c r="D202" s="40">
        <v>1433700</v>
      </c>
      <c r="E202" s="58">
        <v>1379978.42</v>
      </c>
      <c r="F202" s="43">
        <f t="shared" si="5"/>
        <v>53721.580000000075</v>
      </c>
    </row>
    <row r="203" spans="1:6" ht="22.5">
      <c r="A203" s="42" t="s">
        <v>310</v>
      </c>
      <c r="B203" s="66" t="s">
        <v>226</v>
      </c>
      <c r="C203" s="77" t="s">
        <v>540</v>
      </c>
      <c r="D203" s="40">
        <v>1433700</v>
      </c>
      <c r="E203" s="58">
        <v>1379978.42</v>
      </c>
      <c r="F203" s="43">
        <f t="shared" si="5"/>
        <v>53721.580000000075</v>
      </c>
    </row>
    <row r="204" spans="1:6" ht="78.75">
      <c r="A204" s="95" t="s">
        <v>541</v>
      </c>
      <c r="B204" s="66" t="s">
        <v>226</v>
      </c>
      <c r="C204" s="77" t="s">
        <v>542</v>
      </c>
      <c r="D204" s="40">
        <v>1433700</v>
      </c>
      <c r="E204" s="58">
        <v>1379978.42</v>
      </c>
      <c r="F204" s="43">
        <f t="shared" si="5"/>
        <v>53721.580000000075</v>
      </c>
    </row>
    <row r="205" spans="1:6" ht="112.5">
      <c r="A205" s="95" t="s">
        <v>543</v>
      </c>
      <c r="B205" s="66" t="s">
        <v>226</v>
      </c>
      <c r="C205" s="77" t="s">
        <v>544</v>
      </c>
      <c r="D205" s="40">
        <v>1432800</v>
      </c>
      <c r="E205" s="58">
        <v>1379128.42</v>
      </c>
      <c r="F205" s="43">
        <f t="shared" si="5"/>
        <v>53671.580000000075</v>
      </c>
    </row>
    <row r="206" spans="1:6" ht="12.75">
      <c r="A206" s="42" t="s">
        <v>545</v>
      </c>
      <c r="B206" s="66" t="s">
        <v>226</v>
      </c>
      <c r="C206" s="77" t="s">
        <v>546</v>
      </c>
      <c r="D206" s="40">
        <v>920200</v>
      </c>
      <c r="E206" s="58">
        <v>920133.47</v>
      </c>
      <c r="F206" s="43">
        <f t="shared" si="5"/>
        <v>66.53000000002794</v>
      </c>
    </row>
    <row r="207" spans="1:6" ht="33.75">
      <c r="A207" s="42" t="s">
        <v>547</v>
      </c>
      <c r="B207" s="66" t="s">
        <v>226</v>
      </c>
      <c r="C207" s="77" t="s">
        <v>548</v>
      </c>
      <c r="D207" s="40">
        <v>277900</v>
      </c>
      <c r="E207" s="58">
        <v>277069.99</v>
      </c>
      <c r="F207" s="43">
        <f>IF(OR(D207="-",E207&gt;=D207),"-",D207-IF(E207="-",0,E207))</f>
        <v>830.0100000000093</v>
      </c>
    </row>
    <row r="208" spans="1:6" ht="22.5">
      <c r="A208" s="42" t="s">
        <v>259</v>
      </c>
      <c r="B208" s="66" t="s">
        <v>226</v>
      </c>
      <c r="C208" s="77" t="s">
        <v>549</v>
      </c>
      <c r="D208" s="40">
        <v>234700</v>
      </c>
      <c r="E208" s="58">
        <v>181924.96</v>
      </c>
      <c r="F208" s="43">
        <f>IF(OR(D208="-",E208&gt;=D208),"-",D208-IF(E208="-",0,E208))</f>
        <v>52775.04000000001</v>
      </c>
    </row>
    <row r="209" spans="1:6" ht="90">
      <c r="A209" s="95" t="s">
        <v>550</v>
      </c>
      <c r="B209" s="66" t="s">
        <v>226</v>
      </c>
      <c r="C209" s="77" t="s">
        <v>551</v>
      </c>
      <c r="D209" s="40">
        <v>900</v>
      </c>
      <c r="E209" s="58">
        <v>850</v>
      </c>
      <c r="F209" s="43">
        <f>IF(OR(D209="-",E209&gt;=D209),"-",D209-IF(E209="-",0,E209))</f>
        <v>50</v>
      </c>
    </row>
    <row r="210" spans="1:6" ht="13.5" thickBot="1">
      <c r="A210" s="42" t="s">
        <v>329</v>
      </c>
      <c r="B210" s="66" t="s">
        <v>226</v>
      </c>
      <c r="C210" s="77" t="s">
        <v>552</v>
      </c>
      <c r="D210" s="40">
        <v>900</v>
      </c>
      <c r="E210" s="58">
        <v>850</v>
      </c>
      <c r="F210" s="43">
        <f>IF(OR(D210="-",E210&gt;=D210),"-",D210-IF(E210="-",0,E210))</f>
        <v>50</v>
      </c>
    </row>
    <row r="211" spans="1:6" ht="9" customHeight="1" thickBot="1">
      <c r="A211" s="71"/>
      <c r="B211" s="67"/>
      <c r="C211" s="81"/>
      <c r="D211" s="84"/>
      <c r="E211" s="67"/>
      <c r="F211" s="67"/>
    </row>
    <row r="212" spans="1:6" ht="13.5" customHeight="1" thickBot="1">
      <c r="A212" s="65" t="s">
        <v>553</v>
      </c>
      <c r="B212" s="62" t="s">
        <v>554</v>
      </c>
      <c r="C212" s="82" t="s">
        <v>227</v>
      </c>
      <c r="D212" s="63">
        <f>Доходы!D19-Расходы!D13</f>
        <v>-5604000</v>
      </c>
      <c r="E212" s="63">
        <f>Доходы!E19-Расходы!E13</f>
        <v>-507049.0800000131</v>
      </c>
      <c r="F212" s="64" t="s">
        <v>555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198" dxfId="299" operator="equal" stopIfTrue="1">
      <formula>0</formula>
    </cfRule>
  </conditionalFormatting>
  <conditionalFormatting sqref="E15:F15">
    <cfRule type="cellIs" priority="197" dxfId="299" operator="equal" stopIfTrue="1">
      <formula>0</formula>
    </cfRule>
  </conditionalFormatting>
  <conditionalFormatting sqref="E16:F16">
    <cfRule type="cellIs" priority="196" dxfId="299" operator="equal" stopIfTrue="1">
      <formula>0</formula>
    </cfRule>
  </conditionalFormatting>
  <conditionalFormatting sqref="E17:F17">
    <cfRule type="cellIs" priority="195" dxfId="299" operator="equal" stopIfTrue="1">
      <formula>0</formula>
    </cfRule>
  </conditionalFormatting>
  <conditionalFormatting sqref="E18:F18">
    <cfRule type="cellIs" priority="194" dxfId="299" operator="equal" stopIfTrue="1">
      <formula>0</formula>
    </cfRule>
  </conditionalFormatting>
  <conditionalFormatting sqref="E19:F19">
    <cfRule type="cellIs" priority="193" dxfId="299" operator="equal" stopIfTrue="1">
      <formula>0</formula>
    </cfRule>
  </conditionalFormatting>
  <conditionalFormatting sqref="E20:F20">
    <cfRule type="cellIs" priority="192" dxfId="299" operator="equal" stopIfTrue="1">
      <formula>0</formula>
    </cfRule>
  </conditionalFormatting>
  <conditionalFormatting sqref="E21:F21">
    <cfRule type="cellIs" priority="191" dxfId="299" operator="equal" stopIfTrue="1">
      <formula>0</formula>
    </cfRule>
  </conditionalFormatting>
  <conditionalFormatting sqref="E22:F22">
    <cfRule type="cellIs" priority="190" dxfId="299" operator="equal" stopIfTrue="1">
      <formula>0</formula>
    </cfRule>
  </conditionalFormatting>
  <conditionalFormatting sqref="E23:F23">
    <cfRule type="cellIs" priority="189" dxfId="299" operator="equal" stopIfTrue="1">
      <formula>0</formula>
    </cfRule>
  </conditionalFormatting>
  <conditionalFormatting sqref="E24:F24">
    <cfRule type="cellIs" priority="188" dxfId="299" operator="equal" stopIfTrue="1">
      <formula>0</formula>
    </cfRule>
  </conditionalFormatting>
  <conditionalFormatting sqref="E25:F25">
    <cfRule type="cellIs" priority="187" dxfId="299" operator="equal" stopIfTrue="1">
      <formula>0</formula>
    </cfRule>
  </conditionalFormatting>
  <conditionalFormatting sqref="E26:F26">
    <cfRule type="cellIs" priority="186" dxfId="299" operator="equal" stopIfTrue="1">
      <formula>0</formula>
    </cfRule>
  </conditionalFormatting>
  <conditionalFormatting sqref="E27:F27">
    <cfRule type="cellIs" priority="185" dxfId="299" operator="equal" stopIfTrue="1">
      <formula>0</formula>
    </cfRule>
  </conditionalFormatting>
  <conditionalFormatting sqref="E28:F28">
    <cfRule type="cellIs" priority="184" dxfId="299" operator="equal" stopIfTrue="1">
      <formula>0</formula>
    </cfRule>
  </conditionalFormatting>
  <conditionalFormatting sqref="E29:F29">
    <cfRule type="cellIs" priority="183" dxfId="299" operator="equal" stopIfTrue="1">
      <formula>0</formula>
    </cfRule>
  </conditionalFormatting>
  <conditionalFormatting sqref="E30:F30">
    <cfRule type="cellIs" priority="182" dxfId="299" operator="equal" stopIfTrue="1">
      <formula>0</formula>
    </cfRule>
  </conditionalFormatting>
  <conditionalFormatting sqref="E31:F31">
    <cfRule type="cellIs" priority="181" dxfId="299" operator="equal" stopIfTrue="1">
      <formula>0</formula>
    </cfRule>
  </conditionalFormatting>
  <conditionalFormatting sqref="E32:F32">
    <cfRule type="cellIs" priority="180" dxfId="299" operator="equal" stopIfTrue="1">
      <formula>0</formula>
    </cfRule>
  </conditionalFormatting>
  <conditionalFormatting sqref="E33:F33">
    <cfRule type="cellIs" priority="179" dxfId="299" operator="equal" stopIfTrue="1">
      <formula>0</formula>
    </cfRule>
  </conditionalFormatting>
  <conditionalFormatting sqref="E34:F34">
    <cfRule type="cellIs" priority="178" dxfId="299" operator="equal" stopIfTrue="1">
      <formula>0</formula>
    </cfRule>
  </conditionalFormatting>
  <conditionalFormatting sqref="E35:F35">
    <cfRule type="cellIs" priority="177" dxfId="299" operator="equal" stopIfTrue="1">
      <formula>0</formula>
    </cfRule>
  </conditionalFormatting>
  <conditionalFormatting sqref="E36:F36">
    <cfRule type="cellIs" priority="176" dxfId="299" operator="equal" stopIfTrue="1">
      <formula>0</formula>
    </cfRule>
  </conditionalFormatting>
  <conditionalFormatting sqref="E37:F37">
    <cfRule type="cellIs" priority="175" dxfId="299" operator="equal" stopIfTrue="1">
      <formula>0</formula>
    </cfRule>
  </conditionalFormatting>
  <conditionalFormatting sqref="E38:F38">
    <cfRule type="cellIs" priority="174" dxfId="299" operator="equal" stopIfTrue="1">
      <formula>0</formula>
    </cfRule>
  </conditionalFormatting>
  <conditionalFormatting sqref="E39:F39">
    <cfRule type="cellIs" priority="173" dxfId="299" operator="equal" stopIfTrue="1">
      <formula>0</formula>
    </cfRule>
  </conditionalFormatting>
  <conditionalFormatting sqref="E40:F40">
    <cfRule type="cellIs" priority="172" dxfId="299" operator="equal" stopIfTrue="1">
      <formula>0</formula>
    </cfRule>
  </conditionalFormatting>
  <conditionalFormatting sqref="E41:F41">
    <cfRule type="cellIs" priority="171" dxfId="299" operator="equal" stopIfTrue="1">
      <formula>0</formula>
    </cfRule>
  </conditionalFormatting>
  <conditionalFormatting sqref="E42:F42">
    <cfRule type="cellIs" priority="170" dxfId="299" operator="equal" stopIfTrue="1">
      <formula>0</formula>
    </cfRule>
  </conditionalFormatting>
  <conditionalFormatting sqref="E43:F43">
    <cfRule type="cellIs" priority="169" dxfId="299" operator="equal" stopIfTrue="1">
      <formula>0</formula>
    </cfRule>
  </conditionalFormatting>
  <conditionalFormatting sqref="E44:F44">
    <cfRule type="cellIs" priority="168" dxfId="299" operator="equal" stopIfTrue="1">
      <formula>0</formula>
    </cfRule>
  </conditionalFormatting>
  <conditionalFormatting sqref="E45:F45">
    <cfRule type="cellIs" priority="167" dxfId="299" operator="equal" stopIfTrue="1">
      <formula>0</formula>
    </cfRule>
  </conditionalFormatting>
  <conditionalFormatting sqref="E46:F46">
    <cfRule type="cellIs" priority="166" dxfId="299" operator="equal" stopIfTrue="1">
      <formula>0</formula>
    </cfRule>
  </conditionalFormatting>
  <conditionalFormatting sqref="E47:F47">
    <cfRule type="cellIs" priority="165" dxfId="299" operator="equal" stopIfTrue="1">
      <formula>0</formula>
    </cfRule>
  </conditionalFormatting>
  <conditionalFormatting sqref="E48:F48">
    <cfRule type="cellIs" priority="164" dxfId="299" operator="equal" stopIfTrue="1">
      <formula>0</formula>
    </cfRule>
  </conditionalFormatting>
  <conditionalFormatting sqref="E49:F49">
    <cfRule type="cellIs" priority="163" dxfId="299" operator="equal" stopIfTrue="1">
      <formula>0</formula>
    </cfRule>
  </conditionalFormatting>
  <conditionalFormatting sqref="E50:F50">
    <cfRule type="cellIs" priority="162" dxfId="299" operator="equal" stopIfTrue="1">
      <formula>0</formula>
    </cfRule>
  </conditionalFormatting>
  <conditionalFormatting sqref="E51:F51">
    <cfRule type="cellIs" priority="161" dxfId="299" operator="equal" stopIfTrue="1">
      <formula>0</formula>
    </cfRule>
  </conditionalFormatting>
  <conditionalFormatting sqref="E52:F52">
    <cfRule type="cellIs" priority="160" dxfId="299" operator="equal" stopIfTrue="1">
      <formula>0</formula>
    </cfRule>
  </conditionalFormatting>
  <conditionalFormatting sqref="E53:F53">
    <cfRule type="cellIs" priority="159" dxfId="299" operator="equal" stopIfTrue="1">
      <formula>0</formula>
    </cfRule>
  </conditionalFormatting>
  <conditionalFormatting sqref="E54:F54">
    <cfRule type="cellIs" priority="158" dxfId="299" operator="equal" stopIfTrue="1">
      <formula>0</formula>
    </cfRule>
  </conditionalFormatting>
  <conditionalFormatting sqref="E55:F55">
    <cfRule type="cellIs" priority="157" dxfId="299" operator="equal" stopIfTrue="1">
      <formula>0</formula>
    </cfRule>
  </conditionalFormatting>
  <conditionalFormatting sqref="E56:F56">
    <cfRule type="cellIs" priority="156" dxfId="299" operator="equal" stopIfTrue="1">
      <formula>0</formula>
    </cfRule>
  </conditionalFormatting>
  <conditionalFormatting sqref="E57:F57">
    <cfRule type="cellIs" priority="155" dxfId="299" operator="equal" stopIfTrue="1">
      <formula>0</formula>
    </cfRule>
  </conditionalFormatting>
  <conditionalFormatting sqref="E58:F58">
    <cfRule type="cellIs" priority="154" dxfId="299" operator="equal" stopIfTrue="1">
      <formula>0</formula>
    </cfRule>
  </conditionalFormatting>
  <conditionalFormatting sqref="E59:F59">
    <cfRule type="cellIs" priority="153" dxfId="299" operator="equal" stopIfTrue="1">
      <formula>0</formula>
    </cfRule>
  </conditionalFormatting>
  <conditionalFormatting sqref="E60:F60">
    <cfRule type="cellIs" priority="152" dxfId="299" operator="equal" stopIfTrue="1">
      <formula>0</formula>
    </cfRule>
  </conditionalFormatting>
  <conditionalFormatting sqref="E61:F61">
    <cfRule type="cellIs" priority="151" dxfId="299" operator="equal" stopIfTrue="1">
      <formula>0</formula>
    </cfRule>
  </conditionalFormatting>
  <conditionalFormatting sqref="E62:F62">
    <cfRule type="cellIs" priority="150" dxfId="299" operator="equal" stopIfTrue="1">
      <formula>0</formula>
    </cfRule>
  </conditionalFormatting>
  <conditionalFormatting sqref="E63:F63">
    <cfRule type="cellIs" priority="149" dxfId="299" operator="equal" stopIfTrue="1">
      <formula>0</formula>
    </cfRule>
  </conditionalFormatting>
  <conditionalFormatting sqref="E64:F64">
    <cfRule type="cellIs" priority="148" dxfId="299" operator="equal" stopIfTrue="1">
      <formula>0</formula>
    </cfRule>
  </conditionalFormatting>
  <conditionalFormatting sqref="E65:F65">
    <cfRule type="cellIs" priority="147" dxfId="299" operator="equal" stopIfTrue="1">
      <formula>0</formula>
    </cfRule>
  </conditionalFormatting>
  <conditionalFormatting sqref="E66:F66">
    <cfRule type="cellIs" priority="146" dxfId="299" operator="equal" stopIfTrue="1">
      <formula>0</formula>
    </cfRule>
  </conditionalFormatting>
  <conditionalFormatting sqref="E67:F67">
    <cfRule type="cellIs" priority="145" dxfId="299" operator="equal" stopIfTrue="1">
      <formula>0</formula>
    </cfRule>
  </conditionalFormatting>
  <conditionalFormatting sqref="E68:F68">
    <cfRule type="cellIs" priority="144" dxfId="299" operator="equal" stopIfTrue="1">
      <formula>0</formula>
    </cfRule>
  </conditionalFormatting>
  <conditionalFormatting sqref="E69:F69">
    <cfRule type="cellIs" priority="143" dxfId="299" operator="equal" stopIfTrue="1">
      <formula>0</formula>
    </cfRule>
  </conditionalFormatting>
  <conditionalFormatting sqref="E70:F70">
    <cfRule type="cellIs" priority="142" dxfId="299" operator="equal" stopIfTrue="1">
      <formula>0</formula>
    </cfRule>
  </conditionalFormatting>
  <conditionalFormatting sqref="E71:F71">
    <cfRule type="cellIs" priority="141" dxfId="299" operator="equal" stopIfTrue="1">
      <formula>0</formula>
    </cfRule>
  </conditionalFormatting>
  <conditionalFormatting sqref="E72:F72">
    <cfRule type="cellIs" priority="140" dxfId="299" operator="equal" stopIfTrue="1">
      <formula>0</formula>
    </cfRule>
  </conditionalFormatting>
  <conditionalFormatting sqref="E73:F73">
    <cfRule type="cellIs" priority="139" dxfId="299" operator="equal" stopIfTrue="1">
      <formula>0</formula>
    </cfRule>
  </conditionalFormatting>
  <conditionalFormatting sqref="E74:F74">
    <cfRule type="cellIs" priority="138" dxfId="299" operator="equal" stopIfTrue="1">
      <formula>0</formula>
    </cfRule>
  </conditionalFormatting>
  <conditionalFormatting sqref="E75:F75">
    <cfRule type="cellIs" priority="137" dxfId="299" operator="equal" stopIfTrue="1">
      <formula>0</formula>
    </cfRule>
  </conditionalFormatting>
  <conditionalFormatting sqref="E76:F76">
    <cfRule type="cellIs" priority="136" dxfId="299" operator="equal" stopIfTrue="1">
      <formula>0</formula>
    </cfRule>
  </conditionalFormatting>
  <conditionalFormatting sqref="E77:F77">
    <cfRule type="cellIs" priority="135" dxfId="299" operator="equal" stopIfTrue="1">
      <formula>0</formula>
    </cfRule>
  </conditionalFormatting>
  <conditionalFormatting sqref="E78:F78">
    <cfRule type="cellIs" priority="134" dxfId="299" operator="equal" stopIfTrue="1">
      <formula>0</formula>
    </cfRule>
  </conditionalFormatting>
  <conditionalFormatting sqref="E79:F79">
    <cfRule type="cellIs" priority="133" dxfId="299" operator="equal" stopIfTrue="1">
      <formula>0</formula>
    </cfRule>
  </conditionalFormatting>
  <conditionalFormatting sqref="E80:F80">
    <cfRule type="cellIs" priority="132" dxfId="299" operator="equal" stopIfTrue="1">
      <formula>0</formula>
    </cfRule>
  </conditionalFormatting>
  <conditionalFormatting sqref="E81:F81">
    <cfRule type="cellIs" priority="131" dxfId="299" operator="equal" stopIfTrue="1">
      <formula>0</formula>
    </cfRule>
  </conditionalFormatting>
  <conditionalFormatting sqref="E82:F82">
    <cfRule type="cellIs" priority="130" dxfId="299" operator="equal" stopIfTrue="1">
      <formula>0</formula>
    </cfRule>
  </conditionalFormatting>
  <conditionalFormatting sqref="E83:F83">
    <cfRule type="cellIs" priority="129" dxfId="299" operator="equal" stopIfTrue="1">
      <formula>0</formula>
    </cfRule>
  </conditionalFormatting>
  <conditionalFormatting sqref="E84:F84">
    <cfRule type="cellIs" priority="128" dxfId="299" operator="equal" stopIfTrue="1">
      <formula>0</formula>
    </cfRule>
  </conditionalFormatting>
  <conditionalFormatting sqref="E85:F85">
    <cfRule type="cellIs" priority="127" dxfId="299" operator="equal" stopIfTrue="1">
      <formula>0</formula>
    </cfRule>
  </conditionalFormatting>
  <conditionalFormatting sqref="E86:F86">
    <cfRule type="cellIs" priority="126" dxfId="299" operator="equal" stopIfTrue="1">
      <formula>0</formula>
    </cfRule>
  </conditionalFormatting>
  <conditionalFormatting sqref="E87:F87">
    <cfRule type="cellIs" priority="125" dxfId="299" operator="equal" stopIfTrue="1">
      <formula>0</formula>
    </cfRule>
  </conditionalFormatting>
  <conditionalFormatting sqref="E88:F88">
    <cfRule type="cellIs" priority="124" dxfId="299" operator="equal" stopIfTrue="1">
      <formula>0</formula>
    </cfRule>
  </conditionalFormatting>
  <conditionalFormatting sqref="E89:F89">
    <cfRule type="cellIs" priority="123" dxfId="299" operator="equal" stopIfTrue="1">
      <formula>0</formula>
    </cfRule>
  </conditionalFormatting>
  <conditionalFormatting sqref="E90:F90">
    <cfRule type="cellIs" priority="122" dxfId="299" operator="equal" stopIfTrue="1">
      <formula>0</formula>
    </cfRule>
  </conditionalFormatting>
  <conditionalFormatting sqref="E91:F91">
    <cfRule type="cellIs" priority="121" dxfId="299" operator="equal" stopIfTrue="1">
      <formula>0</formula>
    </cfRule>
  </conditionalFormatting>
  <conditionalFormatting sqref="E92:F92">
    <cfRule type="cellIs" priority="120" dxfId="299" operator="equal" stopIfTrue="1">
      <formula>0</formula>
    </cfRule>
  </conditionalFormatting>
  <conditionalFormatting sqref="E93:F93">
    <cfRule type="cellIs" priority="119" dxfId="299" operator="equal" stopIfTrue="1">
      <formula>0</formula>
    </cfRule>
  </conditionalFormatting>
  <conditionalFormatting sqref="E94:F94">
    <cfRule type="cellIs" priority="118" dxfId="299" operator="equal" stopIfTrue="1">
      <formula>0</formula>
    </cfRule>
  </conditionalFormatting>
  <conditionalFormatting sqref="E95:F95">
    <cfRule type="cellIs" priority="117" dxfId="299" operator="equal" stopIfTrue="1">
      <formula>0</formula>
    </cfRule>
  </conditionalFormatting>
  <conditionalFormatting sqref="E96:F96">
    <cfRule type="cellIs" priority="116" dxfId="299" operator="equal" stopIfTrue="1">
      <formula>0</formula>
    </cfRule>
  </conditionalFormatting>
  <conditionalFormatting sqref="E97:F97">
    <cfRule type="cellIs" priority="115" dxfId="299" operator="equal" stopIfTrue="1">
      <formula>0</formula>
    </cfRule>
  </conditionalFormatting>
  <conditionalFormatting sqref="E98:F98">
    <cfRule type="cellIs" priority="114" dxfId="299" operator="equal" stopIfTrue="1">
      <formula>0</formula>
    </cfRule>
  </conditionalFormatting>
  <conditionalFormatting sqref="E99:F99">
    <cfRule type="cellIs" priority="113" dxfId="299" operator="equal" stopIfTrue="1">
      <formula>0</formula>
    </cfRule>
  </conditionalFormatting>
  <conditionalFormatting sqref="E100:F100">
    <cfRule type="cellIs" priority="112" dxfId="299" operator="equal" stopIfTrue="1">
      <formula>0</formula>
    </cfRule>
  </conditionalFormatting>
  <conditionalFormatting sqref="E101:F101">
    <cfRule type="cellIs" priority="111" dxfId="299" operator="equal" stopIfTrue="1">
      <formula>0</formula>
    </cfRule>
  </conditionalFormatting>
  <conditionalFormatting sqref="E102:F102">
    <cfRule type="cellIs" priority="110" dxfId="299" operator="equal" stopIfTrue="1">
      <formula>0</formula>
    </cfRule>
  </conditionalFormatting>
  <conditionalFormatting sqref="E103:F103">
    <cfRule type="cellIs" priority="109" dxfId="299" operator="equal" stopIfTrue="1">
      <formula>0</formula>
    </cfRule>
  </conditionalFormatting>
  <conditionalFormatting sqref="E104:F104">
    <cfRule type="cellIs" priority="108" dxfId="299" operator="equal" stopIfTrue="1">
      <formula>0</formula>
    </cfRule>
  </conditionalFormatting>
  <conditionalFormatting sqref="E105:F105">
    <cfRule type="cellIs" priority="107" dxfId="299" operator="equal" stopIfTrue="1">
      <formula>0</formula>
    </cfRule>
  </conditionalFormatting>
  <conditionalFormatting sqref="E106:F106">
    <cfRule type="cellIs" priority="106" dxfId="299" operator="equal" stopIfTrue="1">
      <formula>0</formula>
    </cfRule>
  </conditionalFormatting>
  <conditionalFormatting sqref="E107:F107">
    <cfRule type="cellIs" priority="105" dxfId="299" operator="equal" stopIfTrue="1">
      <formula>0</formula>
    </cfRule>
  </conditionalFormatting>
  <conditionalFormatting sqref="E108:F108">
    <cfRule type="cellIs" priority="104" dxfId="299" operator="equal" stopIfTrue="1">
      <formula>0</formula>
    </cfRule>
  </conditionalFormatting>
  <conditionalFormatting sqref="E109:F109">
    <cfRule type="cellIs" priority="103" dxfId="299" operator="equal" stopIfTrue="1">
      <formula>0</formula>
    </cfRule>
  </conditionalFormatting>
  <conditionalFormatting sqref="E110:F110">
    <cfRule type="cellIs" priority="102" dxfId="299" operator="equal" stopIfTrue="1">
      <formula>0</formula>
    </cfRule>
  </conditionalFormatting>
  <conditionalFormatting sqref="E111:F111">
    <cfRule type="cellIs" priority="101" dxfId="299" operator="equal" stopIfTrue="1">
      <formula>0</formula>
    </cfRule>
  </conditionalFormatting>
  <conditionalFormatting sqref="E112:F112">
    <cfRule type="cellIs" priority="100" dxfId="299" operator="equal" stopIfTrue="1">
      <formula>0</formula>
    </cfRule>
  </conditionalFormatting>
  <conditionalFormatting sqref="E113:F113">
    <cfRule type="cellIs" priority="99" dxfId="299" operator="equal" stopIfTrue="1">
      <formula>0</formula>
    </cfRule>
  </conditionalFormatting>
  <conditionalFormatting sqref="E114:F114">
    <cfRule type="cellIs" priority="98" dxfId="299" operator="equal" stopIfTrue="1">
      <formula>0</formula>
    </cfRule>
  </conditionalFormatting>
  <conditionalFormatting sqref="E115:F115">
    <cfRule type="cellIs" priority="97" dxfId="299" operator="equal" stopIfTrue="1">
      <formula>0</formula>
    </cfRule>
  </conditionalFormatting>
  <conditionalFormatting sqref="E116:F116">
    <cfRule type="cellIs" priority="96" dxfId="299" operator="equal" stopIfTrue="1">
      <formula>0</formula>
    </cfRule>
  </conditionalFormatting>
  <conditionalFormatting sqref="E117:F117">
    <cfRule type="cellIs" priority="95" dxfId="299" operator="equal" stopIfTrue="1">
      <formula>0</formula>
    </cfRule>
  </conditionalFormatting>
  <conditionalFormatting sqref="E118:F118">
    <cfRule type="cellIs" priority="94" dxfId="299" operator="equal" stopIfTrue="1">
      <formula>0</formula>
    </cfRule>
  </conditionalFormatting>
  <conditionalFormatting sqref="E119:F119">
    <cfRule type="cellIs" priority="93" dxfId="299" operator="equal" stopIfTrue="1">
      <formula>0</formula>
    </cfRule>
  </conditionalFormatting>
  <conditionalFormatting sqref="E120:F120">
    <cfRule type="cellIs" priority="92" dxfId="299" operator="equal" stopIfTrue="1">
      <formula>0</formula>
    </cfRule>
  </conditionalFormatting>
  <conditionalFormatting sqref="E121:F121">
    <cfRule type="cellIs" priority="91" dxfId="299" operator="equal" stopIfTrue="1">
      <formula>0</formula>
    </cfRule>
  </conditionalFormatting>
  <conditionalFormatting sqref="E122:F122">
    <cfRule type="cellIs" priority="90" dxfId="299" operator="equal" stopIfTrue="1">
      <formula>0</formula>
    </cfRule>
  </conditionalFormatting>
  <conditionalFormatting sqref="E123:F123">
    <cfRule type="cellIs" priority="89" dxfId="299" operator="equal" stopIfTrue="1">
      <formula>0</formula>
    </cfRule>
  </conditionalFormatting>
  <conditionalFormatting sqref="E124:F124">
    <cfRule type="cellIs" priority="88" dxfId="299" operator="equal" stopIfTrue="1">
      <formula>0</formula>
    </cfRule>
  </conditionalFormatting>
  <conditionalFormatting sqref="E125:F125">
    <cfRule type="cellIs" priority="87" dxfId="299" operator="equal" stopIfTrue="1">
      <formula>0</formula>
    </cfRule>
  </conditionalFormatting>
  <conditionalFormatting sqref="E126:F126">
    <cfRule type="cellIs" priority="86" dxfId="299" operator="equal" stopIfTrue="1">
      <formula>0</formula>
    </cfRule>
  </conditionalFormatting>
  <conditionalFormatting sqref="E127:F127">
    <cfRule type="cellIs" priority="85" dxfId="299" operator="equal" stopIfTrue="1">
      <formula>0</formula>
    </cfRule>
  </conditionalFormatting>
  <conditionalFormatting sqref="E128:F128">
    <cfRule type="cellIs" priority="84" dxfId="299" operator="equal" stopIfTrue="1">
      <formula>0</formula>
    </cfRule>
  </conditionalFormatting>
  <conditionalFormatting sqref="E129:F129">
    <cfRule type="cellIs" priority="83" dxfId="299" operator="equal" stopIfTrue="1">
      <formula>0</formula>
    </cfRule>
  </conditionalFormatting>
  <conditionalFormatting sqref="E130:F130">
    <cfRule type="cellIs" priority="82" dxfId="299" operator="equal" stopIfTrue="1">
      <formula>0</formula>
    </cfRule>
  </conditionalFormatting>
  <conditionalFormatting sqref="E131:F131">
    <cfRule type="cellIs" priority="81" dxfId="299" operator="equal" stopIfTrue="1">
      <formula>0</formula>
    </cfRule>
  </conditionalFormatting>
  <conditionalFormatting sqref="E132:F132">
    <cfRule type="cellIs" priority="80" dxfId="299" operator="equal" stopIfTrue="1">
      <formula>0</formula>
    </cfRule>
  </conditionalFormatting>
  <conditionalFormatting sqref="E133:F133">
    <cfRule type="cellIs" priority="79" dxfId="299" operator="equal" stopIfTrue="1">
      <formula>0</formula>
    </cfRule>
  </conditionalFormatting>
  <conditionalFormatting sqref="E134:F134">
    <cfRule type="cellIs" priority="78" dxfId="299" operator="equal" stopIfTrue="1">
      <formula>0</formula>
    </cfRule>
  </conditionalFormatting>
  <conditionalFormatting sqref="E135:F135">
    <cfRule type="cellIs" priority="77" dxfId="299" operator="equal" stopIfTrue="1">
      <formula>0</formula>
    </cfRule>
  </conditionalFormatting>
  <conditionalFormatting sqref="E136:F136">
    <cfRule type="cellIs" priority="76" dxfId="299" operator="equal" stopIfTrue="1">
      <formula>0</formula>
    </cfRule>
  </conditionalFormatting>
  <conditionalFormatting sqref="E137:F137">
    <cfRule type="cellIs" priority="75" dxfId="299" operator="equal" stopIfTrue="1">
      <formula>0</formula>
    </cfRule>
  </conditionalFormatting>
  <conditionalFormatting sqref="E138:F138">
    <cfRule type="cellIs" priority="74" dxfId="299" operator="equal" stopIfTrue="1">
      <formula>0</formula>
    </cfRule>
  </conditionalFormatting>
  <conditionalFormatting sqref="E139:F139">
    <cfRule type="cellIs" priority="73" dxfId="299" operator="equal" stopIfTrue="1">
      <formula>0</formula>
    </cfRule>
  </conditionalFormatting>
  <conditionalFormatting sqref="E140:F140">
    <cfRule type="cellIs" priority="72" dxfId="299" operator="equal" stopIfTrue="1">
      <formula>0</formula>
    </cfRule>
  </conditionalFormatting>
  <conditionalFormatting sqref="E141:F141">
    <cfRule type="cellIs" priority="71" dxfId="299" operator="equal" stopIfTrue="1">
      <formula>0</formula>
    </cfRule>
  </conditionalFormatting>
  <conditionalFormatting sqref="E142:F142">
    <cfRule type="cellIs" priority="70" dxfId="299" operator="equal" stopIfTrue="1">
      <formula>0</formula>
    </cfRule>
  </conditionalFormatting>
  <conditionalFormatting sqref="E143:F143">
    <cfRule type="cellIs" priority="69" dxfId="299" operator="equal" stopIfTrue="1">
      <formula>0</formula>
    </cfRule>
  </conditionalFormatting>
  <conditionalFormatting sqref="E144:F144">
    <cfRule type="cellIs" priority="68" dxfId="299" operator="equal" stopIfTrue="1">
      <formula>0</formula>
    </cfRule>
  </conditionalFormatting>
  <conditionalFormatting sqref="E145:F145">
    <cfRule type="cellIs" priority="67" dxfId="299" operator="equal" stopIfTrue="1">
      <formula>0</formula>
    </cfRule>
  </conditionalFormatting>
  <conditionalFormatting sqref="E146:F146">
    <cfRule type="cellIs" priority="66" dxfId="299" operator="equal" stopIfTrue="1">
      <formula>0</formula>
    </cfRule>
  </conditionalFormatting>
  <conditionalFormatting sqref="E147:F147">
    <cfRule type="cellIs" priority="65" dxfId="299" operator="equal" stopIfTrue="1">
      <formula>0</formula>
    </cfRule>
  </conditionalFormatting>
  <conditionalFormatting sqref="E148:F148">
    <cfRule type="cellIs" priority="64" dxfId="299" operator="equal" stopIfTrue="1">
      <formula>0</formula>
    </cfRule>
  </conditionalFormatting>
  <conditionalFormatting sqref="E149:F149">
    <cfRule type="cellIs" priority="63" dxfId="299" operator="equal" stopIfTrue="1">
      <formula>0</formula>
    </cfRule>
  </conditionalFormatting>
  <conditionalFormatting sqref="E150:F150">
    <cfRule type="cellIs" priority="62" dxfId="299" operator="equal" stopIfTrue="1">
      <formula>0</formula>
    </cfRule>
  </conditionalFormatting>
  <conditionalFormatting sqref="E151:F151">
    <cfRule type="cellIs" priority="61" dxfId="299" operator="equal" stopIfTrue="1">
      <formula>0</formula>
    </cfRule>
  </conditionalFormatting>
  <conditionalFormatting sqref="E152:F152">
    <cfRule type="cellIs" priority="60" dxfId="299" operator="equal" stopIfTrue="1">
      <formula>0</formula>
    </cfRule>
  </conditionalFormatting>
  <conditionalFormatting sqref="E153:F153">
    <cfRule type="cellIs" priority="59" dxfId="299" operator="equal" stopIfTrue="1">
      <formula>0</formula>
    </cfRule>
  </conditionalFormatting>
  <conditionalFormatting sqref="E154:F154">
    <cfRule type="cellIs" priority="58" dxfId="299" operator="equal" stopIfTrue="1">
      <formula>0</formula>
    </cfRule>
  </conditionalFormatting>
  <conditionalFormatting sqref="E155:F155">
    <cfRule type="cellIs" priority="57" dxfId="299" operator="equal" stopIfTrue="1">
      <formula>0</formula>
    </cfRule>
  </conditionalFormatting>
  <conditionalFormatting sqref="E156:F156">
    <cfRule type="cellIs" priority="56" dxfId="299" operator="equal" stopIfTrue="1">
      <formula>0</formula>
    </cfRule>
  </conditionalFormatting>
  <conditionalFormatting sqref="E157:F157">
    <cfRule type="cellIs" priority="55" dxfId="299" operator="equal" stopIfTrue="1">
      <formula>0</formula>
    </cfRule>
  </conditionalFormatting>
  <conditionalFormatting sqref="E158:F158">
    <cfRule type="cellIs" priority="54" dxfId="299" operator="equal" stopIfTrue="1">
      <formula>0</formula>
    </cfRule>
  </conditionalFormatting>
  <conditionalFormatting sqref="E159:F159">
    <cfRule type="cellIs" priority="53" dxfId="299" operator="equal" stopIfTrue="1">
      <formula>0</formula>
    </cfRule>
  </conditionalFormatting>
  <conditionalFormatting sqref="E160:F160">
    <cfRule type="cellIs" priority="52" dxfId="299" operator="equal" stopIfTrue="1">
      <formula>0</formula>
    </cfRule>
  </conditionalFormatting>
  <conditionalFormatting sqref="E161:F161">
    <cfRule type="cellIs" priority="51" dxfId="299" operator="equal" stopIfTrue="1">
      <formula>0</formula>
    </cfRule>
  </conditionalFormatting>
  <conditionalFormatting sqref="E162:F162">
    <cfRule type="cellIs" priority="50" dxfId="299" operator="equal" stopIfTrue="1">
      <formula>0</formula>
    </cfRule>
  </conditionalFormatting>
  <conditionalFormatting sqref="E163:F163">
    <cfRule type="cellIs" priority="49" dxfId="299" operator="equal" stopIfTrue="1">
      <formula>0</formula>
    </cfRule>
  </conditionalFormatting>
  <conditionalFormatting sqref="E164:F164">
    <cfRule type="cellIs" priority="48" dxfId="299" operator="equal" stopIfTrue="1">
      <formula>0</formula>
    </cfRule>
  </conditionalFormatting>
  <conditionalFormatting sqref="E165:F165">
    <cfRule type="cellIs" priority="47" dxfId="299" operator="equal" stopIfTrue="1">
      <formula>0</formula>
    </cfRule>
  </conditionalFormatting>
  <conditionalFormatting sqref="E166:F166">
    <cfRule type="cellIs" priority="46" dxfId="299" operator="equal" stopIfTrue="1">
      <formula>0</formula>
    </cfRule>
  </conditionalFormatting>
  <conditionalFormatting sqref="E167:F167">
    <cfRule type="cellIs" priority="45" dxfId="299" operator="equal" stopIfTrue="1">
      <formula>0</formula>
    </cfRule>
  </conditionalFormatting>
  <conditionalFormatting sqref="E168:F168">
    <cfRule type="cellIs" priority="44" dxfId="299" operator="equal" stopIfTrue="1">
      <formula>0</formula>
    </cfRule>
  </conditionalFormatting>
  <conditionalFormatting sqref="E169:F169">
    <cfRule type="cellIs" priority="43" dxfId="299" operator="equal" stopIfTrue="1">
      <formula>0</formula>
    </cfRule>
  </conditionalFormatting>
  <conditionalFormatting sqref="E170:F170">
    <cfRule type="cellIs" priority="42" dxfId="299" operator="equal" stopIfTrue="1">
      <formula>0</formula>
    </cfRule>
  </conditionalFormatting>
  <conditionalFormatting sqref="E171:F171">
    <cfRule type="cellIs" priority="41" dxfId="299" operator="equal" stopIfTrue="1">
      <formula>0</formula>
    </cfRule>
  </conditionalFormatting>
  <conditionalFormatting sqref="E172:F172">
    <cfRule type="cellIs" priority="40" dxfId="299" operator="equal" stopIfTrue="1">
      <formula>0</formula>
    </cfRule>
  </conditionalFormatting>
  <conditionalFormatting sqref="E173:F173">
    <cfRule type="cellIs" priority="39" dxfId="299" operator="equal" stopIfTrue="1">
      <formula>0</formula>
    </cfRule>
  </conditionalFormatting>
  <conditionalFormatting sqref="E174:F174">
    <cfRule type="cellIs" priority="38" dxfId="299" operator="equal" stopIfTrue="1">
      <formula>0</formula>
    </cfRule>
  </conditionalFormatting>
  <conditionalFormatting sqref="E175:F175">
    <cfRule type="cellIs" priority="37" dxfId="299" operator="equal" stopIfTrue="1">
      <formula>0</formula>
    </cfRule>
  </conditionalFormatting>
  <conditionalFormatting sqref="E176:F176">
    <cfRule type="cellIs" priority="36" dxfId="299" operator="equal" stopIfTrue="1">
      <formula>0</formula>
    </cfRule>
  </conditionalFormatting>
  <conditionalFormatting sqref="E177:F177">
    <cfRule type="cellIs" priority="35" dxfId="299" operator="equal" stopIfTrue="1">
      <formula>0</formula>
    </cfRule>
  </conditionalFormatting>
  <conditionalFormatting sqref="E178:F178">
    <cfRule type="cellIs" priority="34" dxfId="299" operator="equal" stopIfTrue="1">
      <formula>0</formula>
    </cfRule>
  </conditionalFormatting>
  <conditionalFormatting sqref="E179:F179">
    <cfRule type="cellIs" priority="33" dxfId="299" operator="equal" stopIfTrue="1">
      <formula>0</formula>
    </cfRule>
  </conditionalFormatting>
  <conditionalFormatting sqref="E180:F180">
    <cfRule type="cellIs" priority="32" dxfId="299" operator="equal" stopIfTrue="1">
      <formula>0</formula>
    </cfRule>
  </conditionalFormatting>
  <conditionalFormatting sqref="E181:F181">
    <cfRule type="cellIs" priority="31" dxfId="299" operator="equal" stopIfTrue="1">
      <formula>0</formula>
    </cfRule>
  </conditionalFormatting>
  <conditionalFormatting sqref="E182:F182">
    <cfRule type="cellIs" priority="30" dxfId="299" operator="equal" stopIfTrue="1">
      <formula>0</formula>
    </cfRule>
  </conditionalFormatting>
  <conditionalFormatting sqref="E183:F183">
    <cfRule type="cellIs" priority="29" dxfId="299" operator="equal" stopIfTrue="1">
      <formula>0</formula>
    </cfRule>
  </conditionalFormatting>
  <conditionalFormatting sqref="E184:F184">
    <cfRule type="cellIs" priority="28" dxfId="299" operator="equal" stopIfTrue="1">
      <formula>0</formula>
    </cfRule>
  </conditionalFormatting>
  <conditionalFormatting sqref="E185:F185">
    <cfRule type="cellIs" priority="27" dxfId="299" operator="equal" stopIfTrue="1">
      <formula>0</formula>
    </cfRule>
  </conditionalFormatting>
  <conditionalFormatting sqref="E186:F186">
    <cfRule type="cellIs" priority="26" dxfId="299" operator="equal" stopIfTrue="1">
      <formula>0</formula>
    </cfRule>
  </conditionalFormatting>
  <conditionalFormatting sqref="E187:F187">
    <cfRule type="cellIs" priority="25" dxfId="299" operator="equal" stopIfTrue="1">
      <formula>0</formula>
    </cfRule>
  </conditionalFormatting>
  <conditionalFormatting sqref="E188:F188">
    <cfRule type="cellIs" priority="24" dxfId="299" operator="equal" stopIfTrue="1">
      <formula>0</formula>
    </cfRule>
  </conditionalFormatting>
  <conditionalFormatting sqref="E189:F189">
    <cfRule type="cellIs" priority="23" dxfId="299" operator="equal" stopIfTrue="1">
      <formula>0</formula>
    </cfRule>
  </conditionalFormatting>
  <conditionalFormatting sqref="E190:F190">
    <cfRule type="cellIs" priority="22" dxfId="299" operator="equal" stopIfTrue="1">
      <formula>0</formula>
    </cfRule>
  </conditionalFormatting>
  <conditionalFormatting sqref="E191:F191">
    <cfRule type="cellIs" priority="21" dxfId="299" operator="equal" stopIfTrue="1">
      <formula>0</formula>
    </cfRule>
  </conditionalFormatting>
  <conditionalFormatting sqref="E192:F192">
    <cfRule type="cellIs" priority="20" dxfId="299" operator="equal" stopIfTrue="1">
      <formula>0</formula>
    </cfRule>
  </conditionalFormatting>
  <conditionalFormatting sqref="E193:F193">
    <cfRule type="cellIs" priority="19" dxfId="299" operator="equal" stopIfTrue="1">
      <formula>0</formula>
    </cfRule>
  </conditionalFormatting>
  <conditionalFormatting sqref="E194:F194">
    <cfRule type="cellIs" priority="18" dxfId="299" operator="equal" stopIfTrue="1">
      <formula>0</formula>
    </cfRule>
  </conditionalFormatting>
  <conditionalFormatting sqref="E195:F195">
    <cfRule type="cellIs" priority="17" dxfId="299" operator="equal" stopIfTrue="1">
      <formula>0</formula>
    </cfRule>
  </conditionalFormatting>
  <conditionalFormatting sqref="E196:F196">
    <cfRule type="cellIs" priority="16" dxfId="299" operator="equal" stopIfTrue="1">
      <formula>0</formula>
    </cfRule>
  </conditionalFormatting>
  <conditionalFormatting sqref="E197:F197">
    <cfRule type="cellIs" priority="15" dxfId="299" operator="equal" stopIfTrue="1">
      <formula>0</formula>
    </cfRule>
  </conditionalFormatting>
  <conditionalFormatting sqref="E198:F198">
    <cfRule type="cellIs" priority="14" dxfId="299" operator="equal" stopIfTrue="1">
      <formula>0</formula>
    </cfRule>
  </conditionalFormatting>
  <conditionalFormatting sqref="E199:F199">
    <cfRule type="cellIs" priority="13" dxfId="299" operator="equal" stopIfTrue="1">
      <formula>0</formula>
    </cfRule>
  </conditionalFormatting>
  <conditionalFormatting sqref="E200:F200">
    <cfRule type="cellIs" priority="12" dxfId="299" operator="equal" stopIfTrue="1">
      <formula>0</formula>
    </cfRule>
  </conditionalFormatting>
  <conditionalFormatting sqref="E201:F201">
    <cfRule type="cellIs" priority="11" dxfId="299" operator="equal" stopIfTrue="1">
      <formula>0</formula>
    </cfRule>
  </conditionalFormatting>
  <conditionalFormatting sqref="E202:F202">
    <cfRule type="cellIs" priority="10" dxfId="299" operator="equal" stopIfTrue="1">
      <formula>0</formula>
    </cfRule>
  </conditionalFormatting>
  <conditionalFormatting sqref="E203:F203">
    <cfRule type="cellIs" priority="9" dxfId="299" operator="equal" stopIfTrue="1">
      <formula>0</formula>
    </cfRule>
  </conditionalFormatting>
  <conditionalFormatting sqref="E204:F204">
    <cfRule type="cellIs" priority="8" dxfId="299" operator="equal" stopIfTrue="1">
      <formula>0</formula>
    </cfRule>
  </conditionalFormatting>
  <conditionalFormatting sqref="E205:F205">
    <cfRule type="cellIs" priority="7" dxfId="299" operator="equal" stopIfTrue="1">
      <formula>0</formula>
    </cfRule>
  </conditionalFormatting>
  <conditionalFormatting sqref="E206:F206">
    <cfRule type="cellIs" priority="6" dxfId="299" operator="equal" stopIfTrue="1">
      <formula>0</formula>
    </cfRule>
  </conditionalFormatting>
  <conditionalFormatting sqref="E207:F207">
    <cfRule type="cellIs" priority="5" dxfId="299" operator="equal" stopIfTrue="1">
      <formula>0</formula>
    </cfRule>
  </conditionalFormatting>
  <conditionalFormatting sqref="E208:F208">
    <cfRule type="cellIs" priority="4" dxfId="299" operator="equal" stopIfTrue="1">
      <formula>0</formula>
    </cfRule>
  </conditionalFormatting>
  <conditionalFormatting sqref="E209:F209">
    <cfRule type="cellIs" priority="3" dxfId="299" operator="equal" stopIfTrue="1">
      <formula>0</formula>
    </cfRule>
  </conditionalFormatting>
  <conditionalFormatting sqref="E210:F210">
    <cfRule type="cellIs" priority="2" dxfId="299" operator="equal" stopIfTrue="1">
      <formula>0</formula>
    </cfRule>
  </conditionalFormatting>
  <conditionalFormatting sqref="E212:F212">
    <cfRule type="cellIs" priority="1" dxfId="299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36"/>
  <sheetViews>
    <sheetView showGridLines="0" zoomScalePageLayoutView="0" workbookViewId="0" topLeftCell="A10">
      <selection activeCell="A22" sqref="A22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40.75390625" style="0" customWidth="1"/>
    <col min="4" max="6" width="18.75390625" style="0" customWidth="1"/>
  </cols>
  <sheetData>
    <row r="1" spans="1:6" ht="10.5" customHeight="1">
      <c r="A1" s="125" t="s">
        <v>19</v>
      </c>
      <c r="B1" s="125"/>
      <c r="C1" s="125"/>
      <c r="D1" s="125"/>
      <c r="E1" s="125"/>
      <c r="F1" s="125"/>
    </row>
    <row r="2" spans="1:6" ht="12.75" customHeight="1">
      <c r="A2" s="117" t="s">
        <v>28</v>
      </c>
      <c r="B2" s="117"/>
      <c r="C2" s="117"/>
      <c r="D2" s="117"/>
      <c r="E2" s="117"/>
      <c r="F2" s="117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0" t="s">
        <v>4</v>
      </c>
      <c r="B4" s="103" t="s">
        <v>11</v>
      </c>
      <c r="C4" s="121" t="s">
        <v>26</v>
      </c>
      <c r="D4" s="106" t="s">
        <v>17</v>
      </c>
      <c r="E4" s="106" t="s">
        <v>12</v>
      </c>
      <c r="F4" s="109" t="s">
        <v>15</v>
      </c>
    </row>
    <row r="5" spans="1:6" ht="4.5" customHeight="1">
      <c r="A5" s="101"/>
      <c r="B5" s="104"/>
      <c r="C5" s="122"/>
      <c r="D5" s="107"/>
      <c r="E5" s="107"/>
      <c r="F5" s="110"/>
    </row>
    <row r="6" spans="1:6" ht="6" customHeight="1">
      <c r="A6" s="101"/>
      <c r="B6" s="104"/>
      <c r="C6" s="122"/>
      <c r="D6" s="107"/>
      <c r="E6" s="107"/>
      <c r="F6" s="110"/>
    </row>
    <row r="7" spans="1:6" ht="4.5" customHeight="1">
      <c r="A7" s="101"/>
      <c r="B7" s="104"/>
      <c r="C7" s="122"/>
      <c r="D7" s="107"/>
      <c r="E7" s="107"/>
      <c r="F7" s="110"/>
    </row>
    <row r="8" spans="1:6" ht="6" customHeight="1">
      <c r="A8" s="101"/>
      <c r="B8" s="104"/>
      <c r="C8" s="122"/>
      <c r="D8" s="107"/>
      <c r="E8" s="107"/>
      <c r="F8" s="110"/>
    </row>
    <row r="9" spans="1:6" ht="6" customHeight="1">
      <c r="A9" s="101"/>
      <c r="B9" s="104"/>
      <c r="C9" s="122"/>
      <c r="D9" s="107"/>
      <c r="E9" s="107"/>
      <c r="F9" s="110"/>
    </row>
    <row r="10" spans="1:6" ht="18" customHeight="1">
      <c r="A10" s="102"/>
      <c r="B10" s="105"/>
      <c r="C10" s="126"/>
      <c r="D10" s="108"/>
      <c r="E10" s="108"/>
      <c r="F10" s="111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128" t="s">
        <v>556</v>
      </c>
      <c r="B12" s="37" t="s">
        <v>557</v>
      </c>
      <c r="C12" s="92" t="s">
        <v>227</v>
      </c>
      <c r="D12" s="39">
        <f>D16</f>
        <v>5604000</v>
      </c>
      <c r="E12" s="39">
        <f>E16</f>
        <v>507049.0799999833</v>
      </c>
      <c r="F12" s="55" t="s">
        <v>227</v>
      </c>
    </row>
    <row r="13" spans="1:6" ht="12.75">
      <c r="A13" s="57" t="s">
        <v>44</v>
      </c>
      <c r="B13" s="129"/>
      <c r="C13" s="56"/>
      <c r="D13" s="131"/>
      <c r="E13" s="131"/>
      <c r="F13" s="132"/>
    </row>
    <row r="14" spans="1:6" ht="17.25" customHeight="1">
      <c r="A14" s="127" t="s">
        <v>558</v>
      </c>
      <c r="B14" s="130" t="s">
        <v>559</v>
      </c>
      <c r="C14" s="93" t="s">
        <v>227</v>
      </c>
      <c r="D14" s="133" t="s">
        <v>55</v>
      </c>
      <c r="E14" s="133" t="s">
        <v>55</v>
      </c>
      <c r="F14" s="134" t="s">
        <v>55</v>
      </c>
    </row>
    <row r="15" spans="1:6" ht="19.5" customHeight="1">
      <c r="A15" s="127" t="s">
        <v>560</v>
      </c>
      <c r="B15" s="130" t="s">
        <v>561</v>
      </c>
      <c r="C15" s="93" t="s">
        <v>227</v>
      </c>
      <c r="D15" s="133" t="s">
        <v>55</v>
      </c>
      <c r="E15" s="133" t="s">
        <v>55</v>
      </c>
      <c r="F15" s="134" t="s">
        <v>55</v>
      </c>
    </row>
    <row r="16" spans="1:6" ht="12.75">
      <c r="A16" s="128" t="s">
        <v>582</v>
      </c>
      <c r="B16" s="37" t="s">
        <v>562</v>
      </c>
      <c r="C16" s="54" t="s">
        <v>574</v>
      </c>
      <c r="D16" s="39">
        <f>D17</f>
        <v>5604000</v>
      </c>
      <c r="E16" s="39">
        <f>E17</f>
        <v>507049.0799999833</v>
      </c>
      <c r="F16" s="55">
        <f>D16-E16</f>
        <v>5096950.920000017</v>
      </c>
    </row>
    <row r="17" spans="1:6" ht="22.5">
      <c r="A17" s="128" t="s">
        <v>563</v>
      </c>
      <c r="B17" s="37" t="s">
        <v>562</v>
      </c>
      <c r="C17" s="54" t="s">
        <v>565</v>
      </c>
      <c r="D17" s="39">
        <f>D18+D22</f>
        <v>5604000</v>
      </c>
      <c r="E17" s="39">
        <f>E18+E22</f>
        <v>507049.0799999833</v>
      </c>
      <c r="F17" s="55">
        <f>D17-E17</f>
        <v>5096950.920000017</v>
      </c>
    </row>
    <row r="18" spans="1:6" ht="12.75">
      <c r="A18" s="128" t="s">
        <v>577</v>
      </c>
      <c r="B18" s="37" t="s">
        <v>564</v>
      </c>
      <c r="C18" s="54" t="s">
        <v>575</v>
      </c>
      <c r="D18" s="39">
        <f>-Доходы!D19</f>
        <v>-204632300</v>
      </c>
      <c r="E18" s="39">
        <f>E19</f>
        <v>-208197738.55</v>
      </c>
      <c r="F18" s="55" t="s">
        <v>555</v>
      </c>
    </row>
    <row r="19" spans="1:6" ht="12.75">
      <c r="A19" s="128" t="s">
        <v>576</v>
      </c>
      <c r="B19" s="37" t="s">
        <v>564</v>
      </c>
      <c r="C19" s="54" t="s">
        <v>578</v>
      </c>
      <c r="D19" s="39">
        <f>D18</f>
        <v>-204632300</v>
      </c>
      <c r="E19" s="39">
        <f>E20</f>
        <v>-208197738.55</v>
      </c>
      <c r="F19" s="55" t="s">
        <v>555</v>
      </c>
    </row>
    <row r="20" spans="1:6" ht="22.5">
      <c r="A20" s="128" t="s">
        <v>579</v>
      </c>
      <c r="B20" s="37" t="s">
        <v>564</v>
      </c>
      <c r="C20" s="54" t="s">
        <v>580</v>
      </c>
      <c r="D20" s="39">
        <f>D19</f>
        <v>-204632300</v>
      </c>
      <c r="E20" s="39">
        <f>E21</f>
        <v>-208197738.55</v>
      </c>
      <c r="F20" s="55" t="s">
        <v>555</v>
      </c>
    </row>
    <row r="21" spans="1:6" ht="22.5">
      <c r="A21" s="41" t="s">
        <v>581</v>
      </c>
      <c r="B21" s="37" t="s">
        <v>564</v>
      </c>
      <c r="C21" s="54" t="s">
        <v>566</v>
      </c>
      <c r="D21" s="39">
        <f>D20</f>
        <v>-204632300</v>
      </c>
      <c r="E21" s="39">
        <f>-208197738.55</f>
        <v>-208197738.55</v>
      </c>
      <c r="F21" s="55" t="s">
        <v>555</v>
      </c>
    </row>
    <row r="22" spans="1:6" ht="12.75">
      <c r="A22" s="128" t="s">
        <v>583</v>
      </c>
      <c r="B22" s="37" t="s">
        <v>567</v>
      </c>
      <c r="C22" s="54" t="s">
        <v>585</v>
      </c>
      <c r="D22" s="39">
        <f>Расходы!D13</f>
        <v>210236300</v>
      </c>
      <c r="E22" s="39">
        <f>E24</f>
        <v>208704787.63</v>
      </c>
      <c r="F22" s="55" t="s">
        <v>555</v>
      </c>
    </row>
    <row r="23" spans="1:6" ht="12.75">
      <c r="A23" s="128" t="s">
        <v>584</v>
      </c>
      <c r="B23" s="37" t="s">
        <v>567</v>
      </c>
      <c r="C23" s="54" t="s">
        <v>586</v>
      </c>
      <c r="D23" s="39">
        <f>Расходы!D14</f>
        <v>0</v>
      </c>
      <c r="E23" s="39">
        <f>E25</f>
        <v>208704787.63</v>
      </c>
      <c r="F23" s="55" t="s">
        <v>555</v>
      </c>
    </row>
    <row r="24" spans="1:6" ht="22.5">
      <c r="A24" s="41" t="s">
        <v>587</v>
      </c>
      <c r="B24" s="37" t="s">
        <v>567</v>
      </c>
      <c r="C24" s="54" t="s">
        <v>588</v>
      </c>
      <c r="D24" s="39">
        <f>D22</f>
        <v>210236300</v>
      </c>
      <c r="E24" s="39">
        <v>208704787.63</v>
      </c>
      <c r="F24" s="55" t="s">
        <v>555</v>
      </c>
    </row>
    <row r="25" spans="1:6" ht="23.25" thickBot="1">
      <c r="A25" s="41" t="s">
        <v>589</v>
      </c>
      <c r="B25" s="37" t="s">
        <v>567</v>
      </c>
      <c r="C25" s="54" t="s">
        <v>568</v>
      </c>
      <c r="D25" s="39">
        <f>D24</f>
        <v>210236300</v>
      </c>
      <c r="E25" s="39">
        <f>E24</f>
        <v>208704787.63</v>
      </c>
      <c r="F25" s="55" t="s">
        <v>555</v>
      </c>
    </row>
    <row r="26" spans="1:6" ht="12.75" customHeight="1">
      <c r="A26" s="73"/>
      <c r="B26" s="72"/>
      <c r="C26" s="69"/>
      <c r="D26" s="68"/>
      <c r="E26" s="68"/>
      <c r="F26" s="70"/>
    </row>
    <row r="27" spans="1:3" ht="12.75">
      <c r="A27" s="135" t="s">
        <v>590</v>
      </c>
      <c r="C27" s="136" t="s">
        <v>592</v>
      </c>
    </row>
    <row r="28" ht="12.75">
      <c r="C28" s="137" t="s">
        <v>591</v>
      </c>
    </row>
    <row r="30" spans="1:3" ht="12.75">
      <c r="A30" s="135" t="s">
        <v>593</v>
      </c>
      <c r="C30" s="136" t="s">
        <v>594</v>
      </c>
    </row>
    <row r="31" ht="12.75">
      <c r="C31" s="137" t="s">
        <v>591</v>
      </c>
    </row>
    <row r="33" spans="1:3" ht="12.75">
      <c r="A33" s="135" t="s">
        <v>595</v>
      </c>
      <c r="C33" s="136" t="s">
        <v>596</v>
      </c>
    </row>
    <row r="34" ht="12.75">
      <c r="C34" s="137" t="s">
        <v>591</v>
      </c>
    </row>
    <row r="36" ht="12.75">
      <c r="A36" t="s">
        <v>597</v>
      </c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 E14:F20">
    <cfRule type="cellIs" priority="14" dxfId="299" operator="equal" stopIfTrue="1">
      <formula>0</formula>
    </cfRule>
  </conditionalFormatting>
  <conditionalFormatting sqref="E21:F21">
    <cfRule type="cellIs" priority="4" dxfId="299" operator="equal" stopIfTrue="1">
      <formula>0</formula>
    </cfRule>
  </conditionalFormatting>
  <conditionalFormatting sqref="E22:F23">
    <cfRule type="cellIs" priority="3" dxfId="299" operator="equal" stopIfTrue="1">
      <formula>0</formula>
    </cfRule>
  </conditionalFormatting>
  <conditionalFormatting sqref="E24:F24">
    <cfRule type="cellIs" priority="2" dxfId="299" operator="equal" stopIfTrue="1">
      <formula>0</formula>
    </cfRule>
  </conditionalFormatting>
  <conditionalFormatting sqref="E25:F25">
    <cfRule type="cellIs" priority="1" dxfId="299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569</v>
      </c>
      <c r="B1" s="1" t="s">
        <v>2</v>
      </c>
    </row>
    <row r="2" spans="1:2" ht="12.75">
      <c r="A2" t="s">
        <v>570</v>
      </c>
      <c r="B2" s="1" t="s">
        <v>571</v>
      </c>
    </row>
    <row r="3" spans="1:2" ht="12.75">
      <c r="A3" t="s">
        <v>572</v>
      </c>
      <c r="B3" s="1" t="s">
        <v>573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-Ольга</cp:lastModifiedBy>
  <cp:lastPrinted>2017-02-20T08:36:08Z</cp:lastPrinted>
  <dcterms:created xsi:type="dcterms:W3CDTF">1999-06-18T11:49:53Z</dcterms:created>
  <dcterms:modified xsi:type="dcterms:W3CDTF">2017-02-20T08:40:54Z</dcterms:modified>
  <cp:category/>
  <cp:version/>
  <cp:contentType/>
  <cp:contentStatus/>
</cp:coreProperties>
</file>